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24226"/>
  <xr:revisionPtr revIDLastSave="0" documentId="13_ncr:1_{DE1D681C-DF84-4AA5-A05B-69AA5BA8F2DD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25" sheetId="31" r:id="rId3"/>
    <sheet name="Лист1" sheetId="41" r:id="rId4"/>
    <sheet name="натур показатели патриотика" sheetId="39" r:id="rId5"/>
    <sheet name="патриотика0,3625" sheetId="14" r:id="rId6"/>
    <sheet name="натур показатели таланты+инициа" sheetId="40" r:id="rId7"/>
    <sheet name="таланты+инициативы0,275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'инновации+добровольчество0,3625'!$A$177:$I$369</definedName>
    <definedName name="_xlnm._FilterDatabase" localSheetId="7" hidden="1">'таланты+инициативы0,275'!$A$178:$I$341</definedName>
    <definedName name="_xlnm.Print_Area" localSheetId="0">затраты!$A$1:$K$24</definedName>
    <definedName name="_xlnm.Print_Area" localSheetId="2">'инновации+добровольчество0,3625'!$A$1:$I$431</definedName>
    <definedName name="_xlnm.Print_Area" localSheetId="5">'патриотика0,3625'!$A$1:$I$538</definedName>
    <definedName name="_xlnm.Print_Area" localSheetId="7">'таланты+инициативы0,275'!$A$1:$I$426</definedName>
  </definedNames>
  <calcPr calcId="181029"/>
  <fileRecoveryPr autoRecover="0"/>
</workbook>
</file>

<file path=xl/calcChain.xml><?xml version="1.0" encoding="utf-8"?>
<calcChain xmlns="http://schemas.openxmlformats.org/spreadsheetml/2006/main">
  <c r="I26" i="14" l="1"/>
  <c r="I25" i="14"/>
  <c r="I26" i="15"/>
  <c r="I25" i="15"/>
  <c r="F92" i="31"/>
  <c r="F90" i="31"/>
  <c r="F191" i="14"/>
  <c r="F192" i="14" s="1"/>
  <c r="F189" i="14"/>
  <c r="F99" i="15"/>
  <c r="F98" i="15"/>
  <c r="F97" i="15"/>
  <c r="F100" i="15"/>
  <c r="C38" i="40" l="1"/>
  <c r="C37" i="40"/>
  <c r="D59" i="39"/>
  <c r="C59" i="39"/>
  <c r="C42" i="38" s="1"/>
  <c r="F174" i="31"/>
  <c r="A147" i="31"/>
  <c r="B147" i="31"/>
  <c r="D147" i="31"/>
  <c r="F147" i="31" s="1"/>
  <c r="E147" i="31"/>
  <c r="D224" i="31"/>
  <c r="E224" i="31"/>
  <c r="D225" i="31"/>
  <c r="F225" i="31" s="1"/>
  <c r="E225" i="31"/>
  <c r="D226" i="31"/>
  <c r="E226" i="31"/>
  <c r="F226" i="31" s="1"/>
  <c r="D227" i="31"/>
  <c r="E227" i="31"/>
  <c r="F227" i="31"/>
  <c r="D228" i="31"/>
  <c r="E228" i="31"/>
  <c r="F228" i="31"/>
  <c r="D229" i="31"/>
  <c r="E229" i="31"/>
  <c r="F229" i="31"/>
  <c r="D230" i="31"/>
  <c r="E230" i="31"/>
  <c r="F230" i="31"/>
  <c r="D231" i="31"/>
  <c r="E231" i="31"/>
  <c r="F231" i="31"/>
  <c r="D232" i="31"/>
  <c r="E232" i="31"/>
  <c r="F232" i="31"/>
  <c r="D233" i="31"/>
  <c r="E233" i="31"/>
  <c r="F233" i="31"/>
  <c r="D234" i="31"/>
  <c r="E234" i="31"/>
  <c r="F234" i="31"/>
  <c r="D235" i="31"/>
  <c r="E235" i="31"/>
  <c r="F235" i="31"/>
  <c r="D236" i="31"/>
  <c r="E236" i="31"/>
  <c r="F236" i="31"/>
  <c r="D237" i="31"/>
  <c r="E237" i="31"/>
  <c r="F237" i="31"/>
  <c r="D238" i="31"/>
  <c r="E238" i="31"/>
  <c r="F238" i="31"/>
  <c r="D239" i="31"/>
  <c r="E239" i="31"/>
  <c r="F239" i="31"/>
  <c r="D240" i="31"/>
  <c r="E240" i="31"/>
  <c r="F240" i="31"/>
  <c r="D241" i="31"/>
  <c r="E241" i="31"/>
  <c r="F241" i="31"/>
  <c r="D242" i="31"/>
  <c r="E242" i="31"/>
  <c r="F242" i="31"/>
  <c r="D243" i="31"/>
  <c r="E243" i="31"/>
  <c r="F243" i="31"/>
  <c r="D244" i="31"/>
  <c r="E244" i="31"/>
  <c r="F244" i="31"/>
  <c r="D245" i="31"/>
  <c r="E245" i="31"/>
  <c r="F245" i="31"/>
  <c r="D246" i="31"/>
  <c r="E246" i="31"/>
  <c r="F246" i="31"/>
  <c r="D247" i="31"/>
  <c r="E247" i="31"/>
  <c r="F247" i="31"/>
  <c r="D248" i="31"/>
  <c r="E248" i="31"/>
  <c r="F248" i="31"/>
  <c r="D249" i="31"/>
  <c r="E249" i="31"/>
  <c r="F249" i="31"/>
  <c r="D250" i="31"/>
  <c r="E250" i="31"/>
  <c r="F250" i="31"/>
  <c r="D251" i="31"/>
  <c r="E251" i="31"/>
  <c r="F251" i="31"/>
  <c r="D252" i="31"/>
  <c r="E252" i="31"/>
  <c r="F252" i="31"/>
  <c r="D253" i="31"/>
  <c r="E253" i="31"/>
  <c r="F253" i="31"/>
  <c r="D254" i="31"/>
  <c r="E254" i="31"/>
  <c r="F254" i="31"/>
  <c r="D255" i="31"/>
  <c r="E255" i="31"/>
  <c r="F255" i="31"/>
  <c r="D256" i="31"/>
  <c r="E256" i="31"/>
  <c r="F256" i="31"/>
  <c r="D257" i="31"/>
  <c r="E257" i="31"/>
  <c r="F257" i="31"/>
  <c r="D258" i="31"/>
  <c r="E258" i="31"/>
  <c r="F258" i="31"/>
  <c r="D259" i="31"/>
  <c r="E259" i="31"/>
  <c r="F259" i="31"/>
  <c r="D260" i="31"/>
  <c r="E260" i="31"/>
  <c r="F260" i="31"/>
  <c r="D261" i="31"/>
  <c r="E261" i="31"/>
  <c r="F261" i="31"/>
  <c r="D262" i="31"/>
  <c r="E262" i="31"/>
  <c r="F262" i="31"/>
  <c r="D263" i="31"/>
  <c r="E263" i="31"/>
  <c r="F263" i="31"/>
  <c r="D264" i="31"/>
  <c r="E264" i="31"/>
  <c r="F264" i="31"/>
  <c r="D265" i="31"/>
  <c r="E265" i="31"/>
  <c r="F265" i="31"/>
  <c r="D266" i="31"/>
  <c r="E266" i="31"/>
  <c r="F266" i="31"/>
  <c r="D267" i="31"/>
  <c r="E267" i="31"/>
  <c r="F267" i="31"/>
  <c r="D268" i="31"/>
  <c r="E268" i="31"/>
  <c r="F268" i="31"/>
  <c r="D269" i="31"/>
  <c r="E269" i="31"/>
  <c r="F269" i="31"/>
  <c r="D270" i="31"/>
  <c r="E270" i="31"/>
  <c r="F270" i="31"/>
  <c r="D271" i="31"/>
  <c r="E271" i="31"/>
  <c r="F271" i="31"/>
  <c r="D272" i="31"/>
  <c r="E272" i="31"/>
  <c r="F272" i="31"/>
  <c r="D273" i="31"/>
  <c r="E273" i="31"/>
  <c r="F273" i="31"/>
  <c r="D274" i="31"/>
  <c r="E274" i="31"/>
  <c r="F274" i="31"/>
  <c r="D275" i="31"/>
  <c r="E275" i="31"/>
  <c r="F275" i="31"/>
  <c r="D276" i="31"/>
  <c r="E276" i="31"/>
  <c r="F276" i="31"/>
  <c r="D277" i="31"/>
  <c r="E277" i="31"/>
  <c r="F277" i="31"/>
  <c r="D278" i="31"/>
  <c r="E278" i="31"/>
  <c r="F278" i="31"/>
  <c r="D279" i="31"/>
  <c r="E279" i="31"/>
  <c r="F279" i="31"/>
  <c r="D280" i="31"/>
  <c r="E280" i="31"/>
  <c r="F280" i="31"/>
  <c r="D281" i="31"/>
  <c r="E281" i="31"/>
  <c r="F281" i="31"/>
  <c r="D282" i="31"/>
  <c r="E282" i="31"/>
  <c r="F282" i="31"/>
  <c r="D283" i="31"/>
  <c r="E283" i="31"/>
  <c r="F283" i="31"/>
  <c r="D284" i="31"/>
  <c r="E284" i="31"/>
  <c r="F284" i="31"/>
  <c r="D285" i="31"/>
  <c r="E285" i="31"/>
  <c r="F285" i="31"/>
  <c r="D286" i="31"/>
  <c r="E286" i="31"/>
  <c r="F286" i="31"/>
  <c r="A265" i="31"/>
  <c r="A266" i="31"/>
  <c r="A267" i="31"/>
  <c r="A268" i="31"/>
  <c r="A269" i="31"/>
  <c r="A270" i="31"/>
  <c r="A271" i="31"/>
  <c r="A272" i="31"/>
  <c r="A273" i="31"/>
  <c r="A274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87" i="31"/>
  <c r="A288" i="31"/>
  <c r="A224" i="31"/>
  <c r="A225" i="31"/>
  <c r="A226" i="31"/>
  <c r="A227" i="31"/>
  <c r="A228" i="31"/>
  <c r="A229" i="31"/>
  <c r="A230" i="31"/>
  <c r="A231" i="31"/>
  <c r="A232" i="31"/>
  <c r="A233" i="31"/>
  <c r="A234" i="31"/>
  <c r="A235" i="31"/>
  <c r="A236" i="31"/>
  <c r="A237" i="31"/>
  <c r="A238" i="31"/>
  <c r="A239" i="31"/>
  <c r="A240" i="31"/>
  <c r="A241" i="31"/>
  <c r="A242" i="31"/>
  <c r="A243" i="31"/>
  <c r="A244" i="31"/>
  <c r="A245" i="31"/>
  <c r="A246" i="31"/>
  <c r="A247" i="31"/>
  <c r="A248" i="31"/>
  <c r="A249" i="31"/>
  <c r="A250" i="31"/>
  <c r="A251" i="31"/>
  <c r="A252" i="31"/>
  <c r="A253" i="31"/>
  <c r="A254" i="31"/>
  <c r="A255" i="31"/>
  <c r="A256" i="31"/>
  <c r="A257" i="31"/>
  <c r="A258" i="31"/>
  <c r="A259" i="31"/>
  <c r="A260" i="31"/>
  <c r="A261" i="31"/>
  <c r="A262" i="31"/>
  <c r="A263" i="31"/>
  <c r="A264" i="31"/>
  <c r="F259" i="14"/>
  <c r="A259" i="14"/>
  <c r="G143" i="14"/>
  <c r="G127" i="14"/>
  <c r="G105" i="14"/>
  <c r="G68" i="14"/>
  <c r="G59" i="14"/>
  <c r="G60" i="14"/>
  <c r="G61" i="14"/>
  <c r="G62" i="14"/>
  <c r="G63" i="14"/>
  <c r="G64" i="14"/>
  <c r="G65" i="14"/>
  <c r="G67" i="14"/>
  <c r="G69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58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293" i="14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C119" i="40"/>
  <c r="C120" i="40"/>
  <c r="C121" i="40"/>
  <c r="C122" i="40"/>
  <c r="C123" i="40"/>
  <c r="C124" i="40"/>
  <c r="C125" i="40"/>
  <c r="C126" i="40"/>
  <c r="C127" i="40"/>
  <c r="C128" i="40"/>
  <c r="C129" i="40"/>
  <c r="C130" i="40"/>
  <c r="C131" i="40"/>
  <c r="C132" i="40"/>
  <c r="C133" i="40"/>
  <c r="C134" i="40"/>
  <c r="C135" i="40"/>
  <c r="C136" i="40"/>
  <c r="C137" i="40"/>
  <c r="C138" i="40"/>
  <c r="C139" i="40"/>
  <c r="C140" i="40"/>
  <c r="C141" i="40"/>
  <c r="C142" i="40"/>
  <c r="C143" i="40"/>
  <c r="C144" i="40"/>
  <c r="C145" i="40"/>
  <c r="C146" i="40"/>
  <c r="C147" i="40"/>
  <c r="C148" i="40"/>
  <c r="C149" i="40"/>
  <c r="C150" i="40"/>
  <c r="C151" i="40"/>
  <c r="C152" i="40"/>
  <c r="C153" i="40"/>
  <c r="C154" i="40"/>
  <c r="C155" i="40"/>
  <c r="C156" i="40"/>
  <c r="C157" i="40"/>
  <c r="C158" i="40"/>
  <c r="C159" i="40"/>
  <c r="C160" i="40"/>
  <c r="C161" i="40"/>
  <c r="C162" i="40"/>
  <c r="C163" i="40"/>
  <c r="C164" i="40"/>
  <c r="C165" i="40"/>
  <c r="C166" i="40"/>
  <c r="C167" i="40"/>
  <c r="C168" i="40"/>
  <c r="C169" i="40"/>
  <c r="C170" i="40"/>
  <c r="C171" i="40"/>
  <c r="C172" i="40"/>
  <c r="C173" i="40"/>
  <c r="C174" i="40"/>
  <c r="C175" i="40"/>
  <c r="C176" i="40"/>
  <c r="C177" i="40"/>
  <c r="C178" i="40"/>
  <c r="C179" i="40"/>
  <c r="C180" i="40"/>
  <c r="C181" i="40"/>
  <c r="C182" i="40"/>
  <c r="C183" i="40"/>
  <c r="C184" i="40"/>
  <c r="C185" i="40"/>
  <c r="C186" i="40"/>
  <c r="C187" i="40"/>
  <c r="C188" i="40"/>
  <c r="C189" i="40"/>
  <c r="C190" i="40"/>
  <c r="C191" i="40"/>
  <c r="C192" i="40"/>
  <c r="C193" i="40"/>
  <c r="C194" i="40"/>
  <c r="C195" i="40"/>
  <c r="C196" i="40"/>
  <c r="C197" i="40"/>
  <c r="C198" i="40"/>
  <c r="C199" i="40"/>
  <c r="C200" i="40"/>
  <c r="C201" i="40"/>
  <c r="C202" i="40"/>
  <c r="C203" i="40"/>
  <c r="C204" i="40"/>
  <c r="C205" i="40"/>
  <c r="C206" i="40"/>
  <c r="C207" i="40"/>
  <c r="C208" i="40"/>
  <c r="C209" i="40"/>
  <c r="C210" i="40"/>
  <c r="C211" i="40"/>
  <c r="C212" i="40"/>
  <c r="C213" i="40"/>
  <c r="C214" i="40"/>
  <c r="C215" i="40"/>
  <c r="C216" i="40"/>
  <c r="C217" i="40"/>
  <c r="C218" i="40"/>
  <c r="C219" i="40"/>
  <c r="C220" i="40"/>
  <c r="C221" i="40"/>
  <c r="C222" i="40"/>
  <c r="C223" i="40"/>
  <c r="C224" i="40"/>
  <c r="C225" i="40"/>
  <c r="C226" i="40"/>
  <c r="C227" i="40"/>
  <c r="C228" i="40"/>
  <c r="C229" i="40"/>
  <c r="C230" i="40"/>
  <c r="C231" i="40"/>
  <c r="C232" i="40"/>
  <c r="C233" i="40"/>
  <c r="C234" i="40"/>
  <c r="C235" i="40"/>
  <c r="C236" i="40"/>
  <c r="C237" i="40"/>
  <c r="C238" i="40"/>
  <c r="C239" i="40"/>
  <c r="C240" i="40"/>
  <c r="C241" i="40"/>
  <c r="C242" i="40"/>
  <c r="C243" i="40"/>
  <c r="C244" i="40"/>
  <c r="C245" i="40"/>
  <c r="C246" i="40"/>
  <c r="C247" i="40"/>
  <c r="C248" i="40"/>
  <c r="C249" i="40"/>
  <c r="C250" i="40"/>
  <c r="C251" i="40"/>
  <c r="C252" i="40"/>
  <c r="C253" i="40"/>
  <c r="C254" i="40"/>
  <c r="C255" i="40"/>
  <c r="C256" i="40"/>
  <c r="C257" i="40"/>
  <c r="C258" i="40"/>
  <c r="C259" i="40"/>
  <c r="C260" i="40"/>
  <c r="C261" i="40"/>
  <c r="C262" i="40"/>
  <c r="C263" i="40"/>
  <c r="C264" i="40"/>
  <c r="C265" i="40"/>
  <c r="F426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4" i="15"/>
  <c r="F275" i="15"/>
  <c r="F276" i="15"/>
  <c r="F277" i="15"/>
  <c r="F278" i="15"/>
  <c r="F279" i="15"/>
  <c r="F280" i="15"/>
  <c r="F281" i="15"/>
  <c r="F282" i="15"/>
  <c r="F283" i="15"/>
  <c r="F284" i="15"/>
  <c r="F285" i="15"/>
  <c r="F286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182" i="15"/>
  <c r="D181" i="15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272" i="15"/>
  <c r="A273" i="15"/>
  <c r="A274" i="15"/>
  <c r="A275" i="15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294" i="15"/>
  <c r="A295" i="15"/>
  <c r="A296" i="15"/>
  <c r="A297" i="15"/>
  <c r="A298" i="15"/>
  <c r="A299" i="15"/>
  <c r="A300" i="15"/>
  <c r="A301" i="15"/>
  <c r="A302" i="15"/>
  <c r="A303" i="15"/>
  <c r="A304" i="15"/>
  <c r="A305" i="15"/>
  <c r="A306" i="15"/>
  <c r="A307" i="15"/>
  <c r="A308" i="15"/>
  <c r="A309" i="15"/>
  <c r="A310" i="15"/>
  <c r="A311" i="15"/>
  <c r="A312" i="15"/>
  <c r="A313" i="15"/>
  <c r="A314" i="15"/>
  <c r="A315" i="15"/>
  <c r="A316" i="15"/>
  <c r="A317" i="15"/>
  <c r="A318" i="15"/>
  <c r="A319" i="15"/>
  <c r="A320" i="15"/>
  <c r="A321" i="15"/>
  <c r="A322" i="15"/>
  <c r="A323" i="15"/>
  <c r="A324" i="15"/>
  <c r="A325" i="15"/>
  <c r="A326" i="15"/>
  <c r="A327" i="15"/>
  <c r="A328" i="15"/>
  <c r="A329" i="15"/>
  <c r="A330" i="15"/>
  <c r="A331" i="15"/>
  <c r="A332" i="15"/>
  <c r="A333" i="15"/>
  <c r="A334" i="15"/>
  <c r="A335" i="15"/>
  <c r="A336" i="15"/>
  <c r="A337" i="15"/>
  <c r="A338" i="15"/>
  <c r="A339" i="15"/>
  <c r="A340" i="15"/>
  <c r="A341" i="15"/>
  <c r="A342" i="15"/>
  <c r="A343" i="15"/>
  <c r="A344" i="15"/>
  <c r="A345" i="15"/>
  <c r="A346" i="15"/>
  <c r="A347" i="15"/>
  <c r="A348" i="15"/>
  <c r="A349" i="15"/>
  <c r="A350" i="15"/>
  <c r="A351" i="15"/>
  <c r="A352" i="15"/>
  <c r="A353" i="15"/>
  <c r="A354" i="15"/>
  <c r="A355" i="15"/>
  <c r="A356" i="15"/>
  <c r="A357" i="15"/>
  <c r="A358" i="15"/>
  <c r="A359" i="15"/>
  <c r="A360" i="15"/>
  <c r="A361" i="15"/>
  <c r="A362" i="15"/>
  <c r="A363" i="15"/>
  <c r="A364" i="15"/>
  <c r="A365" i="15"/>
  <c r="A366" i="15"/>
  <c r="A367" i="15"/>
  <c r="A368" i="15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382" i="15"/>
  <c r="A383" i="15"/>
  <c r="A384" i="15"/>
  <c r="A385" i="15"/>
  <c r="A386" i="15"/>
  <c r="A387" i="15"/>
  <c r="A388" i="15"/>
  <c r="A389" i="15"/>
  <c r="A390" i="15"/>
  <c r="A391" i="15"/>
  <c r="A392" i="15"/>
  <c r="A393" i="15"/>
  <c r="A394" i="15"/>
  <c r="A395" i="15"/>
  <c r="A396" i="15"/>
  <c r="A397" i="15"/>
  <c r="A398" i="15"/>
  <c r="A399" i="15"/>
  <c r="A400" i="15"/>
  <c r="A401" i="15"/>
  <c r="A402" i="15"/>
  <c r="A403" i="15"/>
  <c r="A404" i="15"/>
  <c r="A405" i="15"/>
  <c r="A406" i="15"/>
  <c r="A407" i="15"/>
  <c r="A408" i="15"/>
  <c r="A409" i="15"/>
  <c r="A410" i="15"/>
  <c r="A411" i="15"/>
  <c r="A412" i="15"/>
  <c r="A413" i="15"/>
  <c r="A414" i="15"/>
  <c r="A415" i="15"/>
  <c r="A416" i="15"/>
  <c r="A417" i="15"/>
  <c r="A418" i="15"/>
  <c r="A419" i="15"/>
  <c r="A420" i="15"/>
  <c r="A421" i="15"/>
  <c r="A422" i="15"/>
  <c r="A423" i="15"/>
  <c r="A424" i="15"/>
  <c r="A425" i="15"/>
  <c r="A181" i="15"/>
  <c r="E3" i="41"/>
  <c r="E4" i="41"/>
  <c r="E5" i="41"/>
  <c r="E6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2" i="41"/>
  <c r="B169" i="15"/>
  <c r="B170" i="15"/>
  <c r="B171" i="15"/>
  <c r="B172" i="15"/>
  <c r="B173" i="15"/>
  <c r="F174" i="15"/>
  <c r="F154" i="15"/>
  <c r="G60" i="15"/>
  <c r="F224" i="31" l="1"/>
  <c r="G166" i="14"/>
  <c r="B85" i="15" l="1"/>
  <c r="B86" i="15"/>
  <c r="B87" i="15"/>
  <c r="B84" i="15"/>
  <c r="B26" i="15"/>
  <c r="B25" i="15"/>
  <c r="F15" i="31" l="1"/>
  <c r="E292" i="14"/>
  <c r="A311" i="14"/>
  <c r="A312" i="14"/>
  <c r="A313" i="14"/>
  <c r="A314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293" i="14"/>
  <c r="A294" i="14"/>
  <c r="A295" i="14"/>
  <c r="A296" i="14"/>
  <c r="A297" i="14"/>
  <c r="A298" i="14"/>
  <c r="A299" i="14"/>
  <c r="A300" i="14"/>
  <c r="A301" i="14"/>
  <c r="A302" i="14"/>
  <c r="A303" i="14"/>
  <c r="A304" i="14"/>
  <c r="A305" i="14"/>
  <c r="A306" i="14"/>
  <c r="A307" i="14"/>
  <c r="A308" i="14"/>
  <c r="A309" i="14"/>
  <c r="A310" i="14"/>
  <c r="A292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60" i="14"/>
  <c r="A261" i="14"/>
  <c r="A262" i="14"/>
  <c r="A263" i="14"/>
  <c r="A264" i="14"/>
  <c r="A265" i="14"/>
  <c r="A266" i="14"/>
  <c r="A267" i="14"/>
  <c r="A268" i="14"/>
  <c r="A269" i="14"/>
  <c r="A270" i="14"/>
  <c r="A271" i="14"/>
  <c r="A272" i="14"/>
  <c r="A273" i="14"/>
  <c r="A274" i="14"/>
  <c r="A275" i="14"/>
  <c r="A276" i="14"/>
  <c r="A277" i="14"/>
  <c r="A278" i="14"/>
  <c r="A279" i="14"/>
  <c r="A280" i="14"/>
  <c r="A282" i="14"/>
  <c r="A283" i="14"/>
  <c r="A284" i="14"/>
  <c r="A285" i="14"/>
  <c r="A260" i="14"/>
  <c r="A252" i="14"/>
  <c r="A139" i="31" s="1"/>
  <c r="A181" i="14"/>
  <c r="A81" i="31" s="1"/>
  <c r="A170" i="14"/>
  <c r="E23" i="14"/>
  <c r="E21" i="14"/>
  <c r="E173" i="14" s="1"/>
  <c r="F14" i="14"/>
  <c r="D13" i="14"/>
  <c r="D14" i="31" s="1"/>
  <c r="E33" i="15"/>
  <c r="F33" i="15"/>
  <c r="G33" i="15" s="1"/>
  <c r="B34" i="15"/>
  <c r="B41" i="15" s="1"/>
  <c r="F34" i="15"/>
  <c r="G34" i="15" s="1"/>
  <c r="B35" i="15"/>
  <c r="E41" i="15"/>
  <c r="E42" i="15" s="1"/>
  <c r="D42" i="15"/>
  <c r="B44" i="15"/>
  <c r="D45" i="15"/>
  <c r="E49" i="15" s="1"/>
  <c r="A49" i="15"/>
  <c r="D49" i="15"/>
  <c r="A50" i="15"/>
  <c r="D50" i="15"/>
  <c r="A51" i="15"/>
  <c r="D51" i="15"/>
  <c r="E51" i="15"/>
  <c r="A52" i="15"/>
  <c r="D52" i="15"/>
  <c r="F52" i="15"/>
  <c r="C78" i="40"/>
  <c r="C40" i="40"/>
  <c r="C41" i="40"/>
  <c r="C42" i="40"/>
  <c r="C43" i="40"/>
  <c r="C44" i="40"/>
  <c r="C45" i="40"/>
  <c r="C46" i="40"/>
  <c r="C47" i="40"/>
  <c r="C48" i="40"/>
  <c r="C49" i="40"/>
  <c r="C50" i="40"/>
  <c r="C51" i="40"/>
  <c r="E25" i="40"/>
  <c r="E26" i="40"/>
  <c r="E27" i="40"/>
  <c r="D27" i="40"/>
  <c r="D25" i="40"/>
  <c r="D26" i="40"/>
  <c r="C25" i="40"/>
  <c r="C26" i="40"/>
  <c r="C27" i="40"/>
  <c r="F104" i="15"/>
  <c r="D113" i="15" s="1"/>
  <c r="B97" i="15"/>
  <c r="B99" i="15" s="1"/>
  <c r="G74" i="15"/>
  <c r="F35" i="15" l="1"/>
  <c r="E22" i="31"/>
  <c r="E73" i="31" s="1"/>
  <c r="E52" i="15"/>
  <c r="E50" i="15"/>
  <c r="D34" i="15"/>
  <c r="C106" i="39"/>
  <c r="B42" i="15"/>
  <c r="G35" i="15"/>
  <c r="B98" i="15"/>
  <c r="D110" i="15"/>
  <c r="D112" i="15"/>
  <c r="D35" i="15" l="1"/>
  <c r="E34" i="15"/>
  <c r="E35" i="15" s="1"/>
  <c r="H87" i="15"/>
  <c r="H86" i="15"/>
  <c r="H85" i="15"/>
  <c r="H84" i="15"/>
  <c r="D88" i="15"/>
  <c r="H26" i="15"/>
  <c r="H25" i="15"/>
  <c r="E88" i="15" l="1"/>
  <c r="G88" i="15" s="1"/>
  <c r="E78" i="40"/>
  <c r="F14" i="15"/>
  <c r="E211" i="14" l="1"/>
  <c r="E212" i="14"/>
  <c r="E213" i="14"/>
  <c r="E214" i="14"/>
  <c r="E215" i="14"/>
  <c r="E210" i="14"/>
  <c r="D86" i="15" l="1"/>
  <c r="E86" i="15" l="1"/>
  <c r="G86" i="15" s="1"/>
  <c r="I86" i="15" s="1"/>
  <c r="E76" i="40"/>
  <c r="G62" i="15"/>
  <c r="G63" i="15"/>
  <c r="G64" i="15"/>
  <c r="G65" i="15"/>
  <c r="G66" i="15"/>
  <c r="G67" i="15"/>
  <c r="G68" i="15"/>
  <c r="G69" i="15"/>
  <c r="G70" i="15"/>
  <c r="G71" i="15"/>
  <c r="G72" i="15"/>
  <c r="G73" i="15"/>
  <c r="G61" i="15" l="1"/>
  <c r="G75" i="15" s="1"/>
  <c r="D190" i="14" l="1"/>
  <c r="D91" i="31" s="1"/>
  <c r="D191" i="14"/>
  <c r="D189" i="14"/>
  <c r="D90" i="31" s="1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193" i="31"/>
  <c r="E194" i="31"/>
  <c r="E195" i="31"/>
  <c r="E196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A327" i="14"/>
  <c r="A328" i="14"/>
  <c r="A329" i="14"/>
  <c r="A330" i="14"/>
  <c r="A331" i="14"/>
  <c r="A332" i="14"/>
  <c r="A333" i="14"/>
  <c r="A334" i="14"/>
  <c r="A335" i="14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252" i="14"/>
  <c r="E139" i="31" s="1"/>
  <c r="F242" i="14"/>
  <c r="F243" i="14"/>
  <c r="F244" i="14"/>
  <c r="F241" i="14"/>
  <c r="F233" i="14"/>
  <c r="F55" i="31" s="1"/>
  <c r="F50" i="15" s="1"/>
  <c r="F234" i="14"/>
  <c r="F56" i="31" s="1"/>
  <c r="F51" i="15" s="1"/>
  <c r="E197" i="31" l="1"/>
  <c r="D92" i="31"/>
  <c r="D131" i="38"/>
  <c r="D132" i="38"/>
  <c r="D133" i="38"/>
  <c r="D134" i="38"/>
  <c r="D135" i="38"/>
  <c r="D136" i="38"/>
  <c r="C137" i="38"/>
  <c r="C138" i="38"/>
  <c r="C139" i="38"/>
  <c r="C140" i="38"/>
  <c r="C141" i="38"/>
  <c r="C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D93" i="38"/>
  <c r="D94" i="38"/>
  <c r="E148" i="31"/>
  <c r="B148" i="31"/>
  <c r="B149" i="31"/>
  <c r="E129" i="31"/>
  <c r="E130" i="31"/>
  <c r="E131" i="31"/>
  <c r="E128" i="31"/>
  <c r="E108" i="31"/>
  <c r="E109" i="31"/>
  <c r="E110" i="31"/>
  <c r="E111" i="31"/>
  <c r="E112" i="31"/>
  <c r="E107" i="31"/>
  <c r="G64" i="31"/>
  <c r="E215" i="31"/>
  <c r="E216" i="31"/>
  <c r="E217" i="31"/>
  <c r="E218" i="31"/>
  <c r="E219" i="31"/>
  <c r="E220" i="31"/>
  <c r="E221" i="31"/>
  <c r="E222" i="31"/>
  <c r="E223" i="31"/>
  <c r="E180" i="31"/>
  <c r="A222" i="31"/>
  <c r="C135" i="38" s="1"/>
  <c r="A223" i="31"/>
  <c r="C136" i="38" s="1"/>
  <c r="A219" i="31"/>
  <c r="C132" i="38" s="1"/>
  <c r="A220" i="31"/>
  <c r="C133" i="38" s="1"/>
  <c r="A221" i="31"/>
  <c r="C134" i="38" s="1"/>
  <c r="A181" i="31"/>
  <c r="C94" i="38" s="1"/>
  <c r="A182" i="31"/>
  <c r="A183" i="31"/>
  <c r="A184" i="31"/>
  <c r="A185" i="31"/>
  <c r="A186" i="31"/>
  <c r="A187" i="31"/>
  <c r="A188" i="31"/>
  <c r="A189" i="31"/>
  <c r="A190" i="31"/>
  <c r="A191" i="31"/>
  <c r="A192" i="3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C131" i="38" s="1"/>
  <c r="A180" i="31"/>
  <c r="C93" i="38" s="1"/>
  <c r="A149" i="31"/>
  <c r="A150" i="31"/>
  <c r="A151" i="31"/>
  <c r="A152" i="31"/>
  <c r="A153" i="31"/>
  <c r="A154" i="31"/>
  <c r="A155" i="31"/>
  <c r="A156" i="31"/>
  <c r="A157" i="31"/>
  <c r="A158" i="31"/>
  <c r="A159" i="31"/>
  <c r="A160" i="31"/>
  <c r="A161" i="31"/>
  <c r="A148" i="31"/>
  <c r="H178" i="14"/>
  <c r="H179" i="14"/>
  <c r="H180" i="14"/>
  <c r="H177" i="14"/>
  <c r="H26" i="14"/>
  <c r="H25" i="14"/>
  <c r="C86" i="40"/>
  <c r="B79" i="31" l="1"/>
  <c r="H79" i="31" s="1"/>
  <c r="B77" i="31"/>
  <c r="H77" i="31" s="1"/>
  <c r="B27" i="31"/>
  <c r="H27" i="31" s="1"/>
  <c r="B26" i="31"/>
  <c r="H26" i="31" s="1"/>
  <c r="B80" i="31"/>
  <c r="H80" i="31" s="1"/>
  <c r="B78" i="31"/>
  <c r="H78" i="31" s="1"/>
  <c r="B294" i="14" l="1"/>
  <c r="B295" i="14"/>
  <c r="B296" i="14"/>
  <c r="B297" i="14"/>
  <c r="B298" i="14"/>
  <c r="B299" i="14"/>
  <c r="B300" i="14"/>
  <c r="B301" i="14"/>
  <c r="B302" i="14"/>
  <c r="B303" i="14"/>
  <c r="B304" i="14"/>
  <c r="B305" i="14"/>
  <c r="B306" i="14"/>
  <c r="B307" i="14"/>
  <c r="B308" i="14"/>
  <c r="B309" i="14"/>
  <c r="B310" i="14"/>
  <c r="B311" i="14"/>
  <c r="B312" i="14"/>
  <c r="E274" i="14"/>
  <c r="B158" i="31"/>
  <c r="B164" i="15" s="1"/>
  <c r="B159" i="31"/>
  <c r="B165" i="15" s="1"/>
  <c r="B160" i="31"/>
  <c r="B161" i="31"/>
  <c r="B166" i="15" s="1"/>
  <c r="B162" i="31"/>
  <c r="B167" i="15" s="1"/>
  <c r="B168" i="15" s="1"/>
  <c r="B157" i="31"/>
  <c r="B163" i="15" s="1"/>
  <c r="B113" i="15" l="1"/>
  <c r="A108" i="31"/>
  <c r="A109" i="31"/>
  <c r="A110" i="31"/>
  <c r="A111" i="31"/>
  <c r="A112" i="31"/>
  <c r="A107" i="31"/>
  <c r="D87" i="15" l="1"/>
  <c r="A87" i="15"/>
  <c r="C77" i="40" s="1"/>
  <c r="A86" i="15"/>
  <c r="C76" i="40" s="1"/>
  <c r="A85" i="15"/>
  <c r="C75" i="40" s="1"/>
  <c r="A84" i="15"/>
  <c r="C74" i="40" s="1"/>
  <c r="D85" i="15"/>
  <c r="D84" i="15"/>
  <c r="E85" i="15" l="1"/>
  <c r="G85" i="15" s="1"/>
  <c r="I85" i="15" s="1"/>
  <c r="E75" i="40"/>
  <c r="E84" i="15"/>
  <c r="G84" i="15" s="1"/>
  <c r="I84" i="15" s="1"/>
  <c r="E74" i="40"/>
  <c r="E87" i="15"/>
  <c r="G87" i="15" s="1"/>
  <c r="I87" i="15" s="1"/>
  <c r="E77" i="40"/>
  <c r="A178" i="14" l="1"/>
  <c r="A179" i="14"/>
  <c r="A180" i="14"/>
  <c r="A177" i="14"/>
  <c r="A70" i="31" l="1"/>
  <c r="A15" i="14"/>
  <c r="A16" i="31" s="1"/>
  <c r="E408" i="15" l="1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537" i="14"/>
  <c r="E525" i="14"/>
  <c r="E526" i="14"/>
  <c r="E527" i="14"/>
  <c r="E528" i="14"/>
  <c r="E529" i="14"/>
  <c r="E530" i="14"/>
  <c r="E531" i="14"/>
  <c r="E532" i="14"/>
  <c r="E533" i="14"/>
  <c r="E534" i="14"/>
  <c r="E535" i="14"/>
  <c r="E536" i="14"/>
  <c r="E520" i="14"/>
  <c r="E521" i="14"/>
  <c r="E522" i="14"/>
  <c r="E523" i="14"/>
  <c r="E524" i="14"/>
  <c r="D321" i="38"/>
  <c r="D322" i="38"/>
  <c r="D323" i="38"/>
  <c r="D324" i="38"/>
  <c r="D325" i="38"/>
  <c r="D326" i="38"/>
  <c r="D327" i="38"/>
  <c r="D328" i="38"/>
  <c r="D329" i="38"/>
  <c r="D330" i="38"/>
  <c r="D331" i="38"/>
  <c r="D332" i="38"/>
  <c r="C107" i="38"/>
  <c r="C120" i="39" s="1"/>
  <c r="D107" i="38"/>
  <c r="D120" i="39" s="1"/>
  <c r="D100" i="40" s="1"/>
  <c r="C108" i="38"/>
  <c r="C121" i="39" s="1"/>
  <c r="D108" i="38"/>
  <c r="D121" i="39" s="1"/>
  <c r="D101" i="40" s="1"/>
  <c r="C98" i="38"/>
  <c r="C111" i="39" s="1"/>
  <c r="D98" i="38"/>
  <c r="D111" i="39" s="1"/>
  <c r="D91" i="40" s="1"/>
  <c r="D96" i="38"/>
  <c r="D109" i="39" s="1"/>
  <c r="D89" i="40" s="1"/>
  <c r="C96" i="38"/>
  <c r="C109" i="39" s="1"/>
  <c r="E17" i="40" l="1"/>
  <c r="E18" i="40"/>
  <c r="E19" i="40"/>
  <c r="E20" i="40"/>
  <c r="E21" i="40"/>
  <c r="E22" i="40"/>
  <c r="E23" i="40"/>
  <c r="E24" i="40"/>
  <c r="E16" i="40"/>
  <c r="D17" i="40"/>
  <c r="D18" i="40"/>
  <c r="D19" i="40"/>
  <c r="D20" i="40"/>
  <c r="D21" i="40"/>
  <c r="D22" i="40"/>
  <c r="D23" i="40"/>
  <c r="D24" i="40"/>
  <c r="D16" i="40"/>
  <c r="C17" i="40"/>
  <c r="C18" i="40"/>
  <c r="C19" i="40"/>
  <c r="C20" i="40"/>
  <c r="C21" i="40"/>
  <c r="C22" i="40"/>
  <c r="C23" i="40"/>
  <c r="C24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6" i="31"/>
  <c r="G67" i="31"/>
  <c r="D81" i="39" l="1"/>
  <c r="D82" i="39"/>
  <c r="D83" i="39"/>
  <c r="D84" i="39"/>
  <c r="D85" i="39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C63" i="38"/>
  <c r="C64" i="38"/>
  <c r="C65" i="38"/>
  <c r="C66" i="38"/>
  <c r="C67" i="38"/>
  <c r="C68" i="38"/>
  <c r="C69" i="38"/>
  <c r="C70" i="38"/>
  <c r="C48" i="38"/>
  <c r="C49" i="38"/>
  <c r="C50" i="38"/>
  <c r="C51" i="38"/>
  <c r="C52" i="38"/>
  <c r="C53" i="38"/>
  <c r="C54" i="38"/>
  <c r="C55" i="38"/>
  <c r="C60" i="38"/>
  <c r="C61" i="38"/>
  <c r="C62" i="38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E516" i="14"/>
  <c r="E517" i="14"/>
  <c r="E518" i="14"/>
  <c r="E519" i="14"/>
  <c r="C279" i="39"/>
  <c r="C281" i="39"/>
  <c r="C283" i="39"/>
  <c r="C285" i="39"/>
  <c r="C266" i="40" s="1"/>
  <c r="C287" i="39"/>
  <c r="C268" i="40" s="1"/>
  <c r="C289" i="39"/>
  <c r="C270" i="40" s="1"/>
  <c r="C291" i="39"/>
  <c r="C272" i="40" s="1"/>
  <c r="C293" i="39"/>
  <c r="C274" i="40" s="1"/>
  <c r="C295" i="39"/>
  <c r="C276" i="40" s="1"/>
  <c r="C297" i="39"/>
  <c r="C278" i="40" s="1"/>
  <c r="C299" i="39"/>
  <c r="C280" i="40" s="1"/>
  <c r="C300" i="39"/>
  <c r="C281" i="40" s="1"/>
  <c r="C302" i="39"/>
  <c r="C283" i="40" s="1"/>
  <c r="C303" i="39"/>
  <c r="C284" i="40" s="1"/>
  <c r="C304" i="39"/>
  <c r="C285" i="40" s="1"/>
  <c r="C306" i="39"/>
  <c r="C287" i="40" s="1"/>
  <c r="C307" i="39"/>
  <c r="C288" i="40" s="1"/>
  <c r="C308" i="39"/>
  <c r="C289" i="40" s="1"/>
  <c r="C310" i="39"/>
  <c r="C291" i="40" s="1"/>
  <c r="C311" i="39"/>
  <c r="C292" i="40" s="1"/>
  <c r="C312" i="39"/>
  <c r="C293" i="40" s="1"/>
  <c r="C314" i="39"/>
  <c r="C295" i="40" s="1"/>
  <c r="C315" i="39"/>
  <c r="C296" i="40" s="1"/>
  <c r="C316" i="39"/>
  <c r="C297" i="40" s="1"/>
  <c r="C318" i="39"/>
  <c r="C299" i="40" s="1"/>
  <c r="C319" i="39"/>
  <c r="C300" i="40" s="1"/>
  <c r="C320" i="39"/>
  <c r="C301" i="40" s="1"/>
  <c r="C322" i="39"/>
  <c r="C303" i="40" s="1"/>
  <c r="C323" i="39"/>
  <c r="C304" i="40" s="1"/>
  <c r="C324" i="39"/>
  <c r="C305" i="40" s="1"/>
  <c r="C326" i="39"/>
  <c r="C307" i="40" s="1"/>
  <c r="C327" i="39"/>
  <c r="C308" i="40" s="1"/>
  <c r="C328" i="39"/>
  <c r="C309" i="40" s="1"/>
  <c r="C330" i="39"/>
  <c r="C311" i="40" s="1"/>
  <c r="C331" i="39"/>
  <c r="C312" i="40" s="1"/>
  <c r="C332" i="39"/>
  <c r="C313" i="40" s="1"/>
  <c r="C337" i="39"/>
  <c r="C318" i="40" s="1"/>
  <c r="C338" i="39"/>
  <c r="C319" i="40" s="1"/>
  <c r="C339" i="39"/>
  <c r="C320" i="40" s="1"/>
  <c r="C54" i="40"/>
  <c r="C55" i="40"/>
  <c r="C56" i="40"/>
  <c r="C57" i="40"/>
  <c r="C58" i="40"/>
  <c r="C59" i="40"/>
  <c r="C60" i="40"/>
  <c r="C61" i="40"/>
  <c r="C62" i="40"/>
  <c r="C63" i="40"/>
  <c r="C64" i="40"/>
  <c r="C66" i="39"/>
  <c r="C67" i="39"/>
  <c r="C68" i="39"/>
  <c r="C69" i="39"/>
  <c r="C70" i="39"/>
  <c r="C71" i="39"/>
  <c r="C72" i="39"/>
  <c r="C73" i="39"/>
  <c r="C77" i="39"/>
  <c r="C78" i="39"/>
  <c r="C79" i="39"/>
  <c r="C80" i="39"/>
  <c r="C82" i="39"/>
  <c r="C83" i="39"/>
  <c r="C84" i="39"/>
  <c r="C85" i="39"/>
  <c r="B151" i="31"/>
  <c r="B152" i="31"/>
  <c r="B153" i="31"/>
  <c r="B154" i="31"/>
  <c r="B155" i="31"/>
  <c r="B156" i="31"/>
  <c r="B162" i="15" s="1"/>
  <c r="B150" i="31"/>
  <c r="C76" i="39" l="1"/>
  <c r="A162" i="31"/>
  <c r="C75" i="39"/>
  <c r="C335" i="39"/>
  <c r="C316" i="40" s="1"/>
  <c r="C336" i="39"/>
  <c r="C317" i="40" s="1"/>
  <c r="C334" i="39"/>
  <c r="C315" i="40" s="1"/>
  <c r="C329" i="39"/>
  <c r="C310" i="40" s="1"/>
  <c r="C321" i="39"/>
  <c r="C302" i="40" s="1"/>
  <c r="C313" i="39"/>
  <c r="C294" i="40" s="1"/>
  <c r="C305" i="39"/>
  <c r="C286" i="40" s="1"/>
  <c r="C333" i="39"/>
  <c r="C314" i="40" s="1"/>
  <c r="C325" i="39"/>
  <c r="C306" i="40" s="1"/>
  <c r="C317" i="39"/>
  <c r="C298" i="40" s="1"/>
  <c r="C309" i="39"/>
  <c r="C290" i="40" s="1"/>
  <c r="C301" i="39"/>
  <c r="C282" i="40" s="1"/>
  <c r="C298" i="39"/>
  <c r="C279" i="40" s="1"/>
  <c r="C292" i="39"/>
  <c r="C273" i="40" s="1"/>
  <c r="C288" i="39"/>
  <c r="C269" i="40" s="1"/>
  <c r="C284" i="39"/>
  <c r="C278" i="39"/>
  <c r="C296" i="39"/>
  <c r="C277" i="40" s="1"/>
  <c r="C294" i="39"/>
  <c r="C275" i="40" s="1"/>
  <c r="C290" i="39"/>
  <c r="C271" i="40" s="1"/>
  <c r="C286" i="39"/>
  <c r="C267" i="40" s="1"/>
  <c r="C282" i="39"/>
  <c r="C280" i="39"/>
  <c r="C58" i="38" l="1"/>
  <c r="C59" i="38"/>
  <c r="C53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0" i="38"/>
  <c r="C90" i="38"/>
  <c r="C340" i="39"/>
  <c r="C321" i="40" s="1"/>
  <c r="C341" i="39"/>
  <c r="C322" i="40" s="1"/>
  <c r="C342" i="39"/>
  <c r="C323" i="40" s="1"/>
  <c r="C343" i="39"/>
  <c r="C324" i="40" s="1"/>
  <c r="C344" i="39"/>
  <c r="C325" i="40" s="1"/>
  <c r="C345" i="39"/>
  <c r="C326" i="40" s="1"/>
  <c r="A146" i="15"/>
  <c r="E251" i="14"/>
  <c r="G251" i="14" s="1"/>
  <c r="G138" i="31"/>
  <c r="G65" i="31"/>
  <c r="G68" i="31" s="1"/>
  <c r="C52" i="40" l="1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60" i="39"/>
  <c r="D97" i="38"/>
  <c r="D110" i="39" s="1"/>
  <c r="D90" i="40" s="1"/>
  <c r="D99" i="38"/>
  <c r="D112" i="39" s="1"/>
  <c r="D92" i="40" s="1"/>
  <c r="D100" i="38"/>
  <c r="D113" i="39" s="1"/>
  <c r="D93" i="40" s="1"/>
  <c r="D101" i="38"/>
  <c r="D114" i="39" s="1"/>
  <c r="D94" i="40" s="1"/>
  <c r="D102" i="38"/>
  <c r="D115" i="39" s="1"/>
  <c r="D95" i="40" s="1"/>
  <c r="D103" i="38"/>
  <c r="D116" i="39" s="1"/>
  <c r="D96" i="40" s="1"/>
  <c r="D104" i="38"/>
  <c r="D117" i="39" s="1"/>
  <c r="D97" i="40" s="1"/>
  <c r="D105" i="38"/>
  <c r="D118" i="39" s="1"/>
  <c r="D98" i="40" s="1"/>
  <c r="D106" i="38"/>
  <c r="D119" i="39" s="1"/>
  <c r="D99" i="40" s="1"/>
  <c r="D109" i="38"/>
  <c r="D122" i="39" s="1"/>
  <c r="D102" i="40" s="1"/>
  <c r="D110" i="38"/>
  <c r="D123" i="39" s="1"/>
  <c r="D103" i="40" s="1"/>
  <c r="D111" i="38"/>
  <c r="D124" i="39" s="1"/>
  <c r="D104" i="40" s="1"/>
  <c r="D112" i="38"/>
  <c r="D125" i="39" s="1"/>
  <c r="D105" i="40" s="1"/>
  <c r="D113" i="38"/>
  <c r="D126" i="39" s="1"/>
  <c r="D106" i="40" s="1"/>
  <c r="D114" i="38"/>
  <c r="D127" i="39" s="1"/>
  <c r="D107" i="40" s="1"/>
  <c r="D115" i="38"/>
  <c r="D128" i="39" s="1"/>
  <c r="D108" i="40" s="1"/>
  <c r="D116" i="38"/>
  <c r="D129" i="39" s="1"/>
  <c r="D109" i="40" s="1"/>
  <c r="D117" i="38"/>
  <c r="D130" i="39" s="1"/>
  <c r="D110" i="40" s="1"/>
  <c r="D118" i="38"/>
  <c r="D131" i="39" s="1"/>
  <c r="D111" i="40" s="1"/>
  <c r="D119" i="38"/>
  <c r="D132" i="39" s="1"/>
  <c r="D112" i="40" s="1"/>
  <c r="D120" i="38"/>
  <c r="D133" i="39" s="1"/>
  <c r="D113" i="40" s="1"/>
  <c r="D121" i="38"/>
  <c r="D134" i="39" s="1"/>
  <c r="D114" i="40" s="1"/>
  <c r="D122" i="38"/>
  <c r="D135" i="39" s="1"/>
  <c r="D115" i="40" s="1"/>
  <c r="D123" i="38"/>
  <c r="D136" i="39" s="1"/>
  <c r="D116" i="40" s="1"/>
  <c r="D124" i="38"/>
  <c r="D137" i="39" s="1"/>
  <c r="D117" i="40" s="1"/>
  <c r="D125" i="38"/>
  <c r="D138" i="39" s="1"/>
  <c r="D118" i="40" s="1"/>
  <c r="D126" i="38"/>
  <c r="D139" i="39" s="1"/>
  <c r="D119" i="40" s="1"/>
  <c r="D127" i="38"/>
  <c r="D140" i="39" s="1"/>
  <c r="D120" i="40" s="1"/>
  <c r="D128" i="38"/>
  <c r="D141" i="39" s="1"/>
  <c r="D122" i="40" s="1"/>
  <c r="D129" i="38"/>
  <c r="D142" i="39" s="1"/>
  <c r="D123" i="40" s="1"/>
  <c r="D130" i="38"/>
  <c r="D143" i="39" s="1"/>
  <c r="D124" i="40" s="1"/>
  <c r="D144" i="39"/>
  <c r="D125" i="40" s="1"/>
  <c r="D145" i="39"/>
  <c r="D126" i="40" s="1"/>
  <c r="D146" i="39"/>
  <c r="D127" i="40" s="1"/>
  <c r="D147" i="39"/>
  <c r="D128" i="40" s="1"/>
  <c r="D148" i="39"/>
  <c r="D129" i="40" s="1"/>
  <c r="D149" i="39"/>
  <c r="D130" i="40" s="1"/>
  <c r="D137" i="38"/>
  <c r="D150" i="39" s="1"/>
  <c r="D131" i="40" s="1"/>
  <c r="D138" i="38"/>
  <c r="D151" i="39" s="1"/>
  <c r="D132" i="40" s="1"/>
  <c r="D139" i="38"/>
  <c r="D152" i="39" s="1"/>
  <c r="D133" i="40" s="1"/>
  <c r="D140" i="38"/>
  <c r="D153" i="39" s="1"/>
  <c r="D134" i="40" s="1"/>
  <c r="D141" i="38"/>
  <c r="D154" i="39" s="1"/>
  <c r="D135" i="40" s="1"/>
  <c r="D142" i="38"/>
  <c r="D155" i="39" s="1"/>
  <c r="D136" i="40" s="1"/>
  <c r="D143" i="38"/>
  <c r="D156" i="39" s="1"/>
  <c r="D137" i="40" s="1"/>
  <c r="D144" i="38"/>
  <c r="D157" i="39" s="1"/>
  <c r="D138" i="40" s="1"/>
  <c r="D145" i="38"/>
  <c r="D158" i="39" s="1"/>
  <c r="D139" i="40" s="1"/>
  <c r="D146" i="38"/>
  <c r="D159" i="39" s="1"/>
  <c r="D140" i="40" s="1"/>
  <c r="D147" i="38"/>
  <c r="D160" i="39" s="1"/>
  <c r="D141" i="40" s="1"/>
  <c r="D148" i="38"/>
  <c r="D161" i="39" s="1"/>
  <c r="D142" i="40" s="1"/>
  <c r="D149" i="38"/>
  <c r="D162" i="39" s="1"/>
  <c r="D143" i="40" s="1"/>
  <c r="D150" i="38"/>
  <c r="D163" i="39" s="1"/>
  <c r="D144" i="40" s="1"/>
  <c r="D151" i="38"/>
  <c r="D164" i="39" s="1"/>
  <c r="D145" i="40" s="1"/>
  <c r="D152" i="38"/>
  <c r="D165" i="39" s="1"/>
  <c r="D146" i="40" s="1"/>
  <c r="D153" i="38"/>
  <c r="D166" i="39" s="1"/>
  <c r="D147" i="40" s="1"/>
  <c r="D154" i="38"/>
  <c r="D167" i="39" s="1"/>
  <c r="D148" i="40" s="1"/>
  <c r="D155" i="38"/>
  <c r="D168" i="39" s="1"/>
  <c r="D149" i="40" s="1"/>
  <c r="D156" i="38"/>
  <c r="D169" i="39" s="1"/>
  <c r="D150" i="40" s="1"/>
  <c r="D157" i="38"/>
  <c r="D170" i="39" s="1"/>
  <c r="D151" i="40" s="1"/>
  <c r="D158" i="38"/>
  <c r="D171" i="39" s="1"/>
  <c r="D152" i="40" s="1"/>
  <c r="D159" i="38"/>
  <c r="D172" i="39" s="1"/>
  <c r="D153" i="40" s="1"/>
  <c r="D160" i="38"/>
  <c r="D173" i="39" s="1"/>
  <c r="D154" i="40" s="1"/>
  <c r="D161" i="38"/>
  <c r="D174" i="39" s="1"/>
  <c r="D155" i="40" s="1"/>
  <c r="D162" i="38"/>
  <c r="D175" i="39" s="1"/>
  <c r="D156" i="40" s="1"/>
  <c r="D163" i="38"/>
  <c r="D176" i="39" s="1"/>
  <c r="D157" i="40" s="1"/>
  <c r="D164" i="38"/>
  <c r="D177" i="39" s="1"/>
  <c r="D158" i="40" s="1"/>
  <c r="D165" i="38"/>
  <c r="D178" i="39" s="1"/>
  <c r="D159" i="40" s="1"/>
  <c r="D166" i="38"/>
  <c r="D179" i="39" s="1"/>
  <c r="D160" i="40" s="1"/>
  <c r="D167" i="38"/>
  <c r="D180" i="39" s="1"/>
  <c r="D161" i="40" s="1"/>
  <c r="D168" i="38"/>
  <c r="D181" i="39" s="1"/>
  <c r="D162" i="40" s="1"/>
  <c r="D169" i="38"/>
  <c r="D182" i="39" s="1"/>
  <c r="D163" i="40" s="1"/>
  <c r="D170" i="38"/>
  <c r="D183" i="39" s="1"/>
  <c r="D164" i="40" s="1"/>
  <c r="D171" i="38"/>
  <c r="D184" i="39" s="1"/>
  <c r="D165" i="40" s="1"/>
  <c r="D172" i="38"/>
  <c r="D185" i="39" s="1"/>
  <c r="D166" i="40" s="1"/>
  <c r="D173" i="38"/>
  <c r="D186" i="39" s="1"/>
  <c r="D167" i="40" s="1"/>
  <c r="D174" i="38"/>
  <c r="D187" i="39" s="1"/>
  <c r="D168" i="40" s="1"/>
  <c r="D175" i="38"/>
  <c r="D188" i="39" s="1"/>
  <c r="D169" i="40" s="1"/>
  <c r="D176" i="38"/>
  <c r="D189" i="39" s="1"/>
  <c r="D170" i="40" s="1"/>
  <c r="D177" i="38"/>
  <c r="D190" i="39" s="1"/>
  <c r="D171" i="40" s="1"/>
  <c r="D178" i="38"/>
  <c r="D191" i="39" s="1"/>
  <c r="D172" i="40" s="1"/>
  <c r="D179" i="38"/>
  <c r="D192" i="39" s="1"/>
  <c r="D173" i="40" s="1"/>
  <c r="D180" i="38"/>
  <c r="D193" i="39" s="1"/>
  <c r="D174" i="40" s="1"/>
  <c r="D181" i="38"/>
  <c r="D194" i="39" s="1"/>
  <c r="D175" i="40" s="1"/>
  <c r="D182" i="38"/>
  <c r="D195" i="39" s="1"/>
  <c r="D176" i="40" s="1"/>
  <c r="D183" i="38"/>
  <c r="D196" i="39" s="1"/>
  <c r="D177" i="40" s="1"/>
  <c r="D184" i="38"/>
  <c r="D197" i="39" s="1"/>
  <c r="D178" i="40" s="1"/>
  <c r="D185" i="38"/>
  <c r="D198" i="39" s="1"/>
  <c r="D179" i="40" s="1"/>
  <c r="D186" i="38"/>
  <c r="D199" i="39" s="1"/>
  <c r="D180" i="40" s="1"/>
  <c r="D187" i="38"/>
  <c r="D200" i="39" s="1"/>
  <c r="D181" i="40" s="1"/>
  <c r="D188" i="38"/>
  <c r="D201" i="39" s="1"/>
  <c r="D182" i="40" s="1"/>
  <c r="D189" i="38"/>
  <c r="D202" i="39" s="1"/>
  <c r="D183" i="40" s="1"/>
  <c r="D190" i="38"/>
  <c r="D203" i="39" s="1"/>
  <c r="D184" i="40" s="1"/>
  <c r="D191" i="38"/>
  <c r="D204" i="39" s="1"/>
  <c r="D185" i="40" s="1"/>
  <c r="D192" i="38"/>
  <c r="D205" i="39" s="1"/>
  <c r="D186" i="40" s="1"/>
  <c r="D193" i="38"/>
  <c r="D206" i="39" s="1"/>
  <c r="D187" i="40" s="1"/>
  <c r="D194" i="38"/>
  <c r="D207" i="39" s="1"/>
  <c r="D188" i="40" s="1"/>
  <c r="D208" i="39"/>
  <c r="D189" i="40" s="1"/>
  <c r="D209" i="39"/>
  <c r="D190" i="40" s="1"/>
  <c r="D210" i="39"/>
  <c r="D191" i="40" s="1"/>
  <c r="D211" i="39"/>
  <c r="D192" i="40" s="1"/>
  <c r="D212" i="39"/>
  <c r="D193" i="40" s="1"/>
  <c r="D200" i="38"/>
  <c r="D213" i="39" s="1"/>
  <c r="D194" i="40" s="1"/>
  <c r="D201" i="38"/>
  <c r="D214" i="39" s="1"/>
  <c r="D195" i="40" s="1"/>
  <c r="D202" i="38"/>
  <c r="D215" i="39" s="1"/>
  <c r="D196" i="40" s="1"/>
  <c r="D203" i="38"/>
  <c r="D216" i="39" s="1"/>
  <c r="D197" i="40" s="1"/>
  <c r="D204" i="38"/>
  <c r="D217" i="39" s="1"/>
  <c r="D198" i="40" s="1"/>
  <c r="D205" i="38"/>
  <c r="D218" i="39" s="1"/>
  <c r="D199" i="40" s="1"/>
  <c r="D206" i="38"/>
  <c r="D219" i="39" s="1"/>
  <c r="D200" i="40" s="1"/>
  <c r="D207" i="38"/>
  <c r="D220" i="39" s="1"/>
  <c r="D201" i="40" s="1"/>
  <c r="D208" i="38"/>
  <c r="D221" i="39" s="1"/>
  <c r="D202" i="40" s="1"/>
  <c r="D209" i="38"/>
  <c r="D222" i="39" s="1"/>
  <c r="D203" i="40" s="1"/>
  <c r="D210" i="38"/>
  <c r="D223" i="39" s="1"/>
  <c r="D204" i="40" s="1"/>
  <c r="D211" i="38"/>
  <c r="D224" i="39" s="1"/>
  <c r="D205" i="40" s="1"/>
  <c r="D212" i="38"/>
  <c r="D225" i="39" s="1"/>
  <c r="D206" i="40" s="1"/>
  <c r="D213" i="38"/>
  <c r="D226" i="39" s="1"/>
  <c r="D207" i="40" s="1"/>
  <c r="D214" i="38"/>
  <c r="D227" i="39" s="1"/>
  <c r="D208" i="40" s="1"/>
  <c r="D215" i="38"/>
  <c r="D228" i="39" s="1"/>
  <c r="D209" i="40" s="1"/>
  <c r="D216" i="38"/>
  <c r="D229" i="39" s="1"/>
  <c r="D210" i="40" s="1"/>
  <c r="D217" i="38"/>
  <c r="D230" i="39" s="1"/>
  <c r="D211" i="40" s="1"/>
  <c r="D218" i="38"/>
  <c r="D231" i="39" s="1"/>
  <c r="D212" i="40" s="1"/>
  <c r="D219" i="38"/>
  <c r="D232" i="39" s="1"/>
  <c r="D213" i="40" s="1"/>
  <c r="D220" i="38"/>
  <c r="D233" i="39" s="1"/>
  <c r="D214" i="40" s="1"/>
  <c r="D221" i="38"/>
  <c r="D234" i="39" s="1"/>
  <c r="D215" i="40" s="1"/>
  <c r="D222" i="38"/>
  <c r="D235" i="39" s="1"/>
  <c r="D216" i="40" s="1"/>
  <c r="D223" i="38"/>
  <c r="D236" i="39" s="1"/>
  <c r="D217" i="40" s="1"/>
  <c r="D224" i="38"/>
  <c r="D237" i="39" s="1"/>
  <c r="D218" i="40" s="1"/>
  <c r="D225" i="38"/>
  <c r="D238" i="39" s="1"/>
  <c r="D219" i="40" s="1"/>
  <c r="D226" i="38"/>
  <c r="D239" i="39" s="1"/>
  <c r="D220" i="40" s="1"/>
  <c r="D227" i="38"/>
  <c r="D240" i="39" s="1"/>
  <c r="D221" i="40" s="1"/>
  <c r="D228" i="38"/>
  <c r="D241" i="39" s="1"/>
  <c r="D222" i="40" s="1"/>
  <c r="D229" i="38"/>
  <c r="D242" i="39" s="1"/>
  <c r="D223" i="40" s="1"/>
  <c r="D230" i="38"/>
  <c r="D243" i="39" s="1"/>
  <c r="D224" i="40" s="1"/>
  <c r="D231" i="38"/>
  <c r="D244" i="39" s="1"/>
  <c r="D225" i="40" s="1"/>
  <c r="D232" i="38"/>
  <c r="D245" i="39" s="1"/>
  <c r="D226" i="40" s="1"/>
  <c r="D233" i="38"/>
  <c r="D246" i="39" s="1"/>
  <c r="D227" i="40" s="1"/>
  <c r="D234" i="38"/>
  <c r="D247" i="39" s="1"/>
  <c r="D228" i="40" s="1"/>
  <c r="D235" i="38"/>
  <c r="D248" i="39" s="1"/>
  <c r="D229" i="40" s="1"/>
  <c r="D236" i="38"/>
  <c r="D249" i="39" s="1"/>
  <c r="D230" i="40" s="1"/>
  <c r="D237" i="38"/>
  <c r="D250" i="39" s="1"/>
  <c r="D231" i="40" s="1"/>
  <c r="D238" i="38"/>
  <c r="D251" i="39" s="1"/>
  <c r="D232" i="40" s="1"/>
  <c r="D239" i="38"/>
  <c r="D252" i="39" s="1"/>
  <c r="D233" i="40" s="1"/>
  <c r="D240" i="38"/>
  <c r="D253" i="39" s="1"/>
  <c r="D234" i="40" s="1"/>
  <c r="D241" i="38"/>
  <c r="D254" i="39" s="1"/>
  <c r="D235" i="40" s="1"/>
  <c r="D242" i="38"/>
  <c r="D255" i="39" s="1"/>
  <c r="D236" i="40" s="1"/>
  <c r="D243" i="38"/>
  <c r="D256" i="39" s="1"/>
  <c r="D237" i="40" s="1"/>
  <c r="D244" i="38"/>
  <c r="D257" i="39" s="1"/>
  <c r="D238" i="40" s="1"/>
  <c r="D245" i="38"/>
  <c r="D258" i="39" s="1"/>
  <c r="D239" i="40" s="1"/>
  <c r="D246" i="38"/>
  <c r="D259" i="39" s="1"/>
  <c r="D240" i="40" s="1"/>
  <c r="D247" i="38"/>
  <c r="D260" i="39" s="1"/>
  <c r="D241" i="40" s="1"/>
  <c r="D248" i="38"/>
  <c r="D261" i="39" s="1"/>
  <c r="D242" i="40" s="1"/>
  <c r="D249" i="38"/>
  <c r="D262" i="39" s="1"/>
  <c r="D243" i="40" s="1"/>
  <c r="D250" i="38"/>
  <c r="D263" i="39" s="1"/>
  <c r="D244" i="40" s="1"/>
  <c r="D251" i="38"/>
  <c r="D264" i="39" s="1"/>
  <c r="D245" i="40" s="1"/>
  <c r="D252" i="38"/>
  <c r="D265" i="39" s="1"/>
  <c r="D246" i="40" s="1"/>
  <c r="D253" i="38"/>
  <c r="D266" i="39" s="1"/>
  <c r="D247" i="40" s="1"/>
  <c r="D254" i="38"/>
  <c r="D267" i="39" s="1"/>
  <c r="D248" i="40" s="1"/>
  <c r="D255" i="38"/>
  <c r="D268" i="39" s="1"/>
  <c r="D249" i="40" s="1"/>
  <c r="D256" i="38"/>
  <c r="D269" i="39" s="1"/>
  <c r="D250" i="40" s="1"/>
  <c r="D257" i="38"/>
  <c r="D270" i="39" s="1"/>
  <c r="D251" i="40" s="1"/>
  <c r="D258" i="38"/>
  <c r="D271" i="39" s="1"/>
  <c r="D252" i="40" s="1"/>
  <c r="D259" i="38"/>
  <c r="D272" i="39" s="1"/>
  <c r="D253" i="40" s="1"/>
  <c r="D260" i="38"/>
  <c r="D273" i="39" s="1"/>
  <c r="D254" i="40" s="1"/>
  <c r="D261" i="38"/>
  <c r="D274" i="39" s="1"/>
  <c r="D255" i="40" s="1"/>
  <c r="D262" i="38"/>
  <c r="D275" i="39" s="1"/>
  <c r="D256" i="40" s="1"/>
  <c r="D263" i="38"/>
  <c r="D276" i="39" s="1"/>
  <c r="D257" i="40" s="1"/>
  <c r="D264" i="38"/>
  <c r="D277" i="39" s="1"/>
  <c r="D258" i="40" s="1"/>
  <c r="D265" i="38"/>
  <c r="D278" i="39" s="1"/>
  <c r="D259" i="40" s="1"/>
  <c r="D266" i="38"/>
  <c r="D279" i="39" s="1"/>
  <c r="D260" i="40" s="1"/>
  <c r="D267" i="38"/>
  <c r="D280" i="39" s="1"/>
  <c r="D261" i="40" s="1"/>
  <c r="D268" i="38"/>
  <c r="D281" i="39" s="1"/>
  <c r="D262" i="40" s="1"/>
  <c r="D269" i="38"/>
  <c r="D282" i="39" s="1"/>
  <c r="D263" i="40" s="1"/>
  <c r="D270" i="38"/>
  <c r="D283" i="39" s="1"/>
  <c r="D264" i="40" s="1"/>
  <c r="D271" i="38"/>
  <c r="D284" i="39" s="1"/>
  <c r="D265" i="40" s="1"/>
  <c r="D272" i="38"/>
  <c r="D285" i="39" s="1"/>
  <c r="D266" i="40" s="1"/>
  <c r="D273" i="38"/>
  <c r="D286" i="39" s="1"/>
  <c r="D267" i="40" s="1"/>
  <c r="D274" i="38"/>
  <c r="D287" i="39" s="1"/>
  <c r="D268" i="40" s="1"/>
  <c r="D275" i="38"/>
  <c r="D288" i="39" s="1"/>
  <c r="D269" i="40" s="1"/>
  <c r="D276" i="38"/>
  <c r="D289" i="39" s="1"/>
  <c r="D270" i="40" s="1"/>
  <c r="D277" i="38"/>
  <c r="D290" i="39" s="1"/>
  <c r="D271" i="40" s="1"/>
  <c r="D278" i="38"/>
  <c r="D291" i="39" s="1"/>
  <c r="D272" i="40" s="1"/>
  <c r="D279" i="38"/>
  <c r="D292" i="39" s="1"/>
  <c r="D273" i="40" s="1"/>
  <c r="D280" i="38"/>
  <c r="D293" i="39" s="1"/>
  <c r="D274" i="40" s="1"/>
  <c r="D281" i="38"/>
  <c r="D294" i="39" s="1"/>
  <c r="D275" i="40" s="1"/>
  <c r="D282" i="38"/>
  <c r="D295" i="39" s="1"/>
  <c r="D276" i="40" s="1"/>
  <c r="D283" i="38"/>
  <c r="D296" i="39" s="1"/>
  <c r="D277" i="40" s="1"/>
  <c r="D284" i="38"/>
  <c r="D297" i="39" s="1"/>
  <c r="D278" i="40" s="1"/>
  <c r="D285" i="38"/>
  <c r="D298" i="39" s="1"/>
  <c r="D279" i="40" s="1"/>
  <c r="D286" i="38"/>
  <c r="D299" i="39" s="1"/>
  <c r="D280" i="40" s="1"/>
  <c r="D287" i="38"/>
  <c r="D300" i="39" s="1"/>
  <c r="D281" i="40" s="1"/>
  <c r="D288" i="38"/>
  <c r="D301" i="39" s="1"/>
  <c r="D282" i="40" s="1"/>
  <c r="D289" i="38"/>
  <c r="D302" i="39" s="1"/>
  <c r="D283" i="40" s="1"/>
  <c r="D290" i="38"/>
  <c r="D303" i="39" s="1"/>
  <c r="D284" i="40" s="1"/>
  <c r="D291" i="38"/>
  <c r="D304" i="39" s="1"/>
  <c r="D285" i="40" s="1"/>
  <c r="D292" i="38"/>
  <c r="D305" i="39" s="1"/>
  <c r="D286" i="40" s="1"/>
  <c r="D293" i="38"/>
  <c r="D306" i="39" s="1"/>
  <c r="D287" i="40" s="1"/>
  <c r="D294" i="38"/>
  <c r="C97" i="38"/>
  <c r="C110" i="39" s="1"/>
  <c r="C99" i="38"/>
  <c r="C112" i="39" s="1"/>
  <c r="C100" i="38"/>
  <c r="C113" i="39" s="1"/>
  <c r="C101" i="38"/>
  <c r="C114" i="39" s="1"/>
  <c r="C102" i="38"/>
  <c r="C115" i="39" s="1"/>
  <c r="C103" i="38"/>
  <c r="C116" i="39" s="1"/>
  <c r="C104" i="38"/>
  <c r="C117" i="39" s="1"/>
  <c r="C105" i="38"/>
  <c r="C118" i="39" s="1"/>
  <c r="C106" i="38"/>
  <c r="C119" i="39" s="1"/>
  <c r="C109" i="38"/>
  <c r="C122" i="39" s="1"/>
  <c r="C110" i="38"/>
  <c r="C123" i="39" s="1"/>
  <c r="C111" i="38"/>
  <c r="C124" i="39" s="1"/>
  <c r="C112" i="38"/>
  <c r="C125" i="39" s="1"/>
  <c r="C113" i="38"/>
  <c r="C126" i="39" s="1"/>
  <c r="C114" i="38"/>
  <c r="C127" i="39" s="1"/>
  <c r="C115" i="38"/>
  <c r="C128" i="39" s="1"/>
  <c r="C44" i="38"/>
  <c r="C45" i="38"/>
  <c r="C46" i="38"/>
  <c r="C47" i="38"/>
  <c r="C43" i="38"/>
  <c r="C40" i="38"/>
  <c r="C57" i="39" s="1"/>
  <c r="C35" i="40" s="1"/>
  <c r="C74" i="39" l="1"/>
  <c r="D79" i="39"/>
  <c r="D77" i="39"/>
  <c r="D75" i="39"/>
  <c r="D78" i="39"/>
  <c r="D80" i="39"/>
  <c r="D76" i="39"/>
  <c r="D307" i="39"/>
  <c r="D288" i="40" s="1"/>
  <c r="B313" i="14"/>
  <c r="B314" i="14"/>
  <c r="C57" i="38" l="1"/>
  <c r="C117" i="38"/>
  <c r="C130" i="39" s="1"/>
  <c r="C118" i="38"/>
  <c r="C131" i="39" s="1"/>
  <c r="C119" i="38"/>
  <c r="C132" i="39" s="1"/>
  <c r="C120" i="38"/>
  <c r="C133" i="39" s="1"/>
  <c r="C121" i="38"/>
  <c r="C134" i="39" s="1"/>
  <c r="C122" i="38"/>
  <c r="C135" i="39" s="1"/>
  <c r="C123" i="38"/>
  <c r="C136" i="39" s="1"/>
  <c r="C124" i="38"/>
  <c r="C137" i="39" s="1"/>
  <c r="C125" i="38"/>
  <c r="C138" i="39" s="1"/>
  <c r="C126" i="38"/>
  <c r="C139" i="39" s="1"/>
  <c r="C127" i="38"/>
  <c r="C140" i="39" s="1"/>
  <c r="C128" i="38"/>
  <c r="C141" i="39" s="1"/>
  <c r="C129" i="38"/>
  <c r="C142" i="39" s="1"/>
  <c r="C130" i="38"/>
  <c r="C143" i="39" s="1"/>
  <c r="C144" i="39"/>
  <c r="C145" i="39"/>
  <c r="C146" i="39"/>
  <c r="C147" i="39"/>
  <c r="C148" i="39"/>
  <c r="C149" i="39"/>
  <c r="C150" i="39"/>
  <c r="C151" i="39"/>
  <c r="C152" i="39"/>
  <c r="C153" i="39"/>
  <c r="C154" i="39"/>
  <c r="C155" i="39"/>
  <c r="C156" i="39"/>
  <c r="C157" i="39"/>
  <c r="C158" i="39"/>
  <c r="C159" i="39"/>
  <c r="C160" i="39"/>
  <c r="C161" i="39"/>
  <c r="C162" i="39"/>
  <c r="C163" i="39"/>
  <c r="C164" i="39"/>
  <c r="C165" i="39"/>
  <c r="C166" i="39"/>
  <c r="C167" i="39"/>
  <c r="C168" i="39"/>
  <c r="C169" i="39"/>
  <c r="C170" i="39"/>
  <c r="C171" i="39"/>
  <c r="C172" i="39"/>
  <c r="C173" i="39"/>
  <c r="C174" i="39"/>
  <c r="C175" i="39"/>
  <c r="C176" i="39"/>
  <c r="C177" i="39"/>
  <c r="C178" i="39"/>
  <c r="C179" i="39"/>
  <c r="C180" i="39"/>
  <c r="C181" i="39"/>
  <c r="C182" i="39"/>
  <c r="C183" i="39"/>
  <c r="C184" i="39"/>
  <c r="C185" i="39"/>
  <c r="C186" i="39"/>
  <c r="C187" i="39"/>
  <c r="C188" i="39"/>
  <c r="C189" i="39"/>
  <c r="C190" i="39"/>
  <c r="C191" i="39"/>
  <c r="C192" i="39"/>
  <c r="C193" i="39"/>
  <c r="C194" i="39"/>
  <c r="C195" i="39"/>
  <c r="C196" i="39"/>
  <c r="C197" i="39"/>
  <c r="C198" i="39"/>
  <c r="C199" i="39"/>
  <c r="C200" i="39"/>
  <c r="C201" i="39"/>
  <c r="C202" i="39"/>
  <c r="C203" i="39"/>
  <c r="C204" i="39"/>
  <c r="C205" i="39"/>
  <c r="C206" i="39"/>
  <c r="C207" i="39"/>
  <c r="C208" i="39"/>
  <c r="C209" i="39"/>
  <c r="C210" i="39"/>
  <c r="C211" i="39"/>
  <c r="C212" i="39"/>
  <c r="C213" i="39"/>
  <c r="C214" i="39"/>
  <c r="C215" i="39"/>
  <c r="C216" i="39"/>
  <c r="C217" i="39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116" i="38"/>
  <c r="C129" i="39" s="1"/>
  <c r="B157" i="15"/>
  <c r="B158" i="15"/>
  <c r="B159" i="15"/>
  <c r="B160" i="15"/>
  <c r="B161" i="15"/>
  <c r="B156" i="15"/>
  <c r="C39" i="40"/>
  <c r="C61" i="39"/>
  <c r="C62" i="39"/>
  <c r="C63" i="39"/>
  <c r="C64" i="39"/>
  <c r="C65" i="39"/>
  <c r="C60" i="39"/>
  <c r="D40" i="38" l="1"/>
  <c r="D57" i="39" s="1"/>
  <c r="D35" i="40" s="1"/>
  <c r="C277" i="39"/>
  <c r="C275" i="39"/>
  <c r="C273" i="39"/>
  <c r="C271" i="39"/>
  <c r="C269" i="39"/>
  <c r="C267" i="39"/>
  <c r="C265" i="39"/>
  <c r="C263" i="39"/>
  <c r="C261" i="39"/>
  <c r="C259" i="39"/>
  <c r="C257" i="39"/>
  <c r="C255" i="39"/>
  <c r="C253" i="39"/>
  <c r="C251" i="39"/>
  <c r="C249" i="39"/>
  <c r="C276" i="39"/>
  <c r="C274" i="39"/>
  <c r="C272" i="39"/>
  <c r="C270" i="39"/>
  <c r="C268" i="39"/>
  <c r="C266" i="39"/>
  <c r="C264" i="39"/>
  <c r="C262" i="39"/>
  <c r="C260" i="39"/>
  <c r="C258" i="39"/>
  <c r="C256" i="39"/>
  <c r="C254" i="39"/>
  <c r="C252" i="39"/>
  <c r="C250" i="39"/>
  <c r="C248" i="39"/>
  <c r="C95" i="39" l="1"/>
  <c r="D36" i="38"/>
  <c r="D53" i="39" s="1"/>
  <c r="D31" i="40" s="1"/>
  <c r="D37" i="38"/>
  <c r="D54" i="39" s="1"/>
  <c r="D32" i="40" s="1"/>
  <c r="D38" i="38"/>
  <c r="D55" i="39" s="1"/>
  <c r="D33" i="40" s="1"/>
  <c r="D39" i="38"/>
  <c r="D56" i="39" s="1"/>
  <c r="D34" i="40" s="1"/>
  <c r="D35" i="38"/>
  <c r="D52" i="39" s="1"/>
  <c r="D30" i="40" s="1"/>
  <c r="C36" i="38"/>
  <c r="C53" i="39" s="1"/>
  <c r="C31" i="40" s="1"/>
  <c r="C37" i="38"/>
  <c r="C54" i="39" s="1"/>
  <c r="C32" i="40" s="1"/>
  <c r="C38" i="38"/>
  <c r="C55" i="39" s="1"/>
  <c r="C33" i="40" s="1"/>
  <c r="C39" i="38"/>
  <c r="C56" i="39" s="1"/>
  <c r="C34" i="40" s="1"/>
  <c r="C35" i="38"/>
  <c r="C52" i="39" s="1"/>
  <c r="C30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44" i="14"/>
  <c r="A243" i="14"/>
  <c r="A242" i="14"/>
  <c r="A241" i="14"/>
  <c r="B109" i="15"/>
  <c r="B110" i="15"/>
  <c r="B111" i="15"/>
  <c r="B112" i="15"/>
  <c r="B108" i="15"/>
  <c r="C118" i="15"/>
  <c r="D118" i="15"/>
  <c r="E118" i="15"/>
  <c r="C221" i="14"/>
  <c r="D221" i="14"/>
  <c r="E221" i="14"/>
  <c r="D127" i="15"/>
  <c r="D128" i="15"/>
  <c r="D126" i="15"/>
  <c r="A128" i="15"/>
  <c r="A127" i="15"/>
  <c r="A126" i="15"/>
  <c r="F48" i="14"/>
  <c r="F49" i="14"/>
  <c r="F50" i="14"/>
  <c r="D48" i="14"/>
  <c r="D233" i="14" s="1"/>
  <c r="D49" i="14"/>
  <c r="D234" i="14" s="1"/>
  <c r="D50" i="14"/>
  <c r="D47" i="14"/>
  <c r="D232" i="14" s="1"/>
  <c r="A50" i="14"/>
  <c r="A49" i="14"/>
  <c r="A234" i="14" s="1"/>
  <c r="A48" i="14"/>
  <c r="A233" i="14" s="1"/>
  <c r="A47" i="14"/>
  <c r="A232" i="14" s="1"/>
  <c r="F120" i="31"/>
  <c r="F121" i="31"/>
  <c r="G121" i="31" s="1"/>
  <c r="D120" i="31"/>
  <c r="D121" i="31"/>
  <c r="D119" i="31"/>
  <c r="A121" i="31"/>
  <c r="A120" i="31"/>
  <c r="A119" i="31"/>
  <c r="D9" i="15"/>
  <c r="D9" i="14"/>
  <c r="C56" i="38" l="1"/>
  <c r="C15" i="37"/>
  <c r="D95" i="38" l="1"/>
  <c r="D108" i="39" s="1"/>
  <c r="D88" i="40" s="1"/>
  <c r="C95" i="38"/>
  <c r="C108" i="39" s="1"/>
  <c r="F119" i="15" l="1"/>
  <c r="E91" i="31" l="1"/>
  <c r="E92" i="31"/>
  <c r="E191" i="14"/>
  <c r="E190" i="14"/>
  <c r="E97" i="15"/>
  <c r="E98" i="15"/>
  <c r="E99" i="15"/>
  <c r="E90" i="31" l="1"/>
  <c r="E189" i="14"/>
  <c r="F33" i="14" l="1"/>
  <c r="F34" i="14"/>
  <c r="F198" i="14"/>
  <c r="F199" i="14"/>
  <c r="F200" i="14"/>
  <c r="F201" i="14"/>
  <c r="F202" i="14"/>
  <c r="F35" i="14" l="1"/>
  <c r="F203" i="14"/>
  <c r="D42" i="14" l="1"/>
  <c r="E41" i="14"/>
  <c r="E44" i="31"/>
  <c r="B44" i="31"/>
  <c r="E42" i="14" l="1"/>
  <c r="F44" i="31"/>
  <c r="E45" i="31"/>
  <c r="D45" i="31"/>
  <c r="B45" i="31"/>
  <c r="G200" i="14"/>
  <c r="G199" i="14"/>
  <c r="B202" i="14"/>
  <c r="B201" i="14"/>
  <c r="B200" i="14"/>
  <c r="B199" i="14"/>
  <c r="E203" i="14"/>
  <c r="D203" i="14"/>
  <c r="G202" i="14"/>
  <c r="G201" i="14"/>
  <c r="F36" i="31"/>
  <c r="F35" i="31"/>
  <c r="B34" i="14"/>
  <c r="G33" i="14"/>
  <c r="E33" i="14"/>
  <c r="B36" i="31"/>
  <c r="B37" i="31" s="1"/>
  <c r="E35" i="31"/>
  <c r="D34" i="14" l="1"/>
  <c r="E34" i="14" s="1"/>
  <c r="E35" i="14" s="1"/>
  <c r="B41" i="14"/>
  <c r="F41" i="14" s="1"/>
  <c r="D36" i="31"/>
  <c r="E36" i="31" s="1"/>
  <c r="E37" i="31" s="1"/>
  <c r="H199" i="14"/>
  <c r="H200" i="14"/>
  <c r="H201" i="14"/>
  <c r="H202" i="14"/>
  <c r="G198" i="14"/>
  <c r="G203" i="14" s="1"/>
  <c r="B35" i="14"/>
  <c r="H33" i="14"/>
  <c r="G35" i="31"/>
  <c r="D37" i="31" l="1"/>
  <c r="D35" i="14"/>
  <c r="B42" i="14"/>
  <c r="H198" i="14"/>
  <c r="G34" i="14"/>
  <c r="G35" i="14" s="1"/>
  <c r="G36" i="31"/>
  <c r="G37" i="31" s="1"/>
  <c r="H35" i="31"/>
  <c r="F37" i="31"/>
  <c r="H34" i="14" l="1"/>
  <c r="H36" i="31"/>
  <c r="D1" i="40" l="1"/>
  <c r="D1" i="39"/>
  <c r="C84" i="40" l="1"/>
  <c r="C72" i="40"/>
  <c r="C71" i="40"/>
  <c r="C70" i="40"/>
  <c r="C69" i="40"/>
  <c r="C68" i="40"/>
  <c r="C67" i="40"/>
  <c r="C66" i="40"/>
  <c r="C87" i="39"/>
  <c r="C88" i="39"/>
  <c r="C89" i="39"/>
  <c r="C90" i="39"/>
  <c r="C91" i="39"/>
  <c r="C92" i="39"/>
  <c r="C93" i="39"/>
  <c r="C100" i="39"/>
  <c r="C91" i="38" l="1"/>
  <c r="C84" i="38"/>
  <c r="C77" i="38" l="1"/>
  <c r="C76" i="38"/>
  <c r="C75" i="38"/>
  <c r="C74" i="38"/>
  <c r="C73" i="38"/>
  <c r="C72" i="38"/>
  <c r="D26" i="14" l="1"/>
  <c r="E26" i="14" s="1"/>
  <c r="E27" i="31" l="1"/>
  <c r="D27" i="31"/>
  <c r="E9" i="39"/>
  <c r="B14" i="15"/>
  <c r="B18" i="37" l="1"/>
  <c r="B10" i="37"/>
  <c r="C8" i="37"/>
  <c r="B3" i="37"/>
  <c r="D26" i="15"/>
  <c r="E26" i="15" s="1"/>
  <c r="G26" i="15" l="1"/>
  <c r="E9" i="40"/>
  <c r="A26" i="31"/>
  <c r="D13" i="31"/>
  <c r="D11" i="31"/>
  <c r="D25" i="15"/>
  <c r="E25" i="15" s="1"/>
  <c r="A25" i="15"/>
  <c r="D25" i="14"/>
  <c r="E25" i="14" s="1"/>
  <c r="B14" i="14"/>
  <c r="E26" i="31" l="1"/>
  <c r="D26" i="31"/>
  <c r="E10" i="38" s="1"/>
  <c r="E10" i="39"/>
  <c r="G25" i="14"/>
  <c r="G25" i="15"/>
  <c r="E10" i="40"/>
  <c r="I26" i="31" l="1"/>
  <c r="G26" i="31"/>
  <c r="B15" i="31"/>
  <c r="A12" i="31"/>
  <c r="D12" i="15"/>
  <c r="D10" i="15"/>
  <c r="A10" i="15"/>
  <c r="A26" i="15" s="1"/>
  <c r="A2" i="31"/>
  <c r="A2" i="14"/>
  <c r="G26" i="14" l="1"/>
  <c r="I27" i="31" s="1"/>
  <c r="G27" i="31" l="1"/>
  <c r="E9" i="38"/>
  <c r="I27" i="14"/>
  <c r="A15" i="37" s="1"/>
  <c r="D50" i="31" l="1"/>
  <c r="A27" i="31"/>
  <c r="D44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6" i="31" l="1"/>
  <c r="G56" i="31" s="1"/>
  <c r="E55" i="31"/>
  <c r="E54" i="31"/>
  <c r="G55" i="31"/>
  <c r="F71" i="31"/>
  <c r="I28" i="31"/>
  <c r="A8" i="37" s="1"/>
  <c r="F171" i="14"/>
  <c r="E47" i="14"/>
  <c r="E12" i="39" s="1"/>
  <c r="I27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I6" i="36"/>
  <c r="G6" i="36"/>
  <c r="H6" i="36" s="1"/>
  <c r="I10" i="36"/>
  <c r="G10" i="36"/>
  <c r="H10" i="36" s="1"/>
  <c r="G7" i="36"/>
  <c r="H7" i="36" s="1"/>
  <c r="I7" i="36"/>
  <c r="D77" i="31" l="1"/>
  <c r="E77" i="31" s="1"/>
  <c r="D81" i="31"/>
  <c r="E81" i="31" s="1"/>
  <c r="G81" i="31" s="1"/>
  <c r="D80" i="31"/>
  <c r="B190" i="14"/>
  <c r="F190" i="14" s="1"/>
  <c r="D181" i="14"/>
  <c r="E181" i="14" s="1"/>
  <c r="G181" i="14" s="1"/>
  <c r="B91" i="31"/>
  <c r="F91" i="31" s="1"/>
  <c r="D79" i="31"/>
  <c r="B191" i="14"/>
  <c r="A23" i="37"/>
  <c r="D78" i="31"/>
  <c r="E78" i="31" s="1"/>
  <c r="F206" i="14"/>
  <c r="D180" i="14"/>
  <c r="E180" i="14" s="1"/>
  <c r="D179" i="14"/>
  <c r="E179" i="14" s="1"/>
  <c r="D178" i="14"/>
  <c r="E178" i="14" s="1"/>
  <c r="D177" i="14"/>
  <c r="E177" i="14" s="1"/>
  <c r="F103" i="31"/>
  <c r="G98" i="31"/>
  <c r="G99" i="31" s="1"/>
  <c r="E50" i="14"/>
  <c r="E48" i="14"/>
  <c r="E13" i="39" s="1"/>
  <c r="E49" i="14"/>
  <c r="E14" i="39" s="1"/>
  <c r="E14" i="40"/>
  <c r="E12" i="40"/>
  <c r="E13" i="40"/>
  <c r="E12" i="38"/>
  <c r="E14" i="38"/>
  <c r="E13" i="38"/>
  <c r="I11" i="36"/>
  <c r="G8" i="36"/>
  <c r="H8" i="36" s="1"/>
  <c r="D12" i="36"/>
  <c r="D15" i="36" s="1"/>
  <c r="G9" i="36"/>
  <c r="H9" i="36" s="1"/>
  <c r="F5" i="36"/>
  <c r="E12" i="36"/>
  <c r="E79" i="38" l="1"/>
  <c r="E84" i="38" s="1"/>
  <c r="E80" i="31"/>
  <c r="G80" i="31" s="1"/>
  <c r="E81" i="38"/>
  <c r="E79" i="31"/>
  <c r="G79" i="31" s="1"/>
  <c r="E82" i="38"/>
  <c r="D212" i="14"/>
  <c r="D215" i="14"/>
  <c r="D214" i="14"/>
  <c r="B92" i="31"/>
  <c r="D111" i="15"/>
  <c r="F111" i="15" s="1"/>
  <c r="D109" i="15"/>
  <c r="F109" i="15" s="1"/>
  <c r="F112" i="15"/>
  <c r="F110" i="15"/>
  <c r="D108" i="15"/>
  <c r="F108" i="15" s="1"/>
  <c r="D112" i="31"/>
  <c r="E40" i="38" s="1"/>
  <c r="E80" i="38"/>
  <c r="G78" i="31"/>
  <c r="E97" i="39"/>
  <c r="B189" i="14"/>
  <c r="E98" i="39"/>
  <c r="G178" i="14"/>
  <c r="I178" i="14" s="1"/>
  <c r="I78" i="31" s="1"/>
  <c r="E96" i="39"/>
  <c r="G177" i="14"/>
  <c r="I177" i="14" s="1"/>
  <c r="I77" i="31" s="1"/>
  <c r="E95" i="39"/>
  <c r="E100" i="39" s="1"/>
  <c r="D116" i="31"/>
  <c r="F215" i="14"/>
  <c r="D213" i="14"/>
  <c r="D110" i="31" s="1"/>
  <c r="F110" i="31" s="1"/>
  <c r="D210" i="14"/>
  <c r="F210" i="14" s="1"/>
  <c r="D211" i="14"/>
  <c r="E53" i="39" s="1"/>
  <c r="G77" i="31"/>
  <c r="E57" i="39"/>
  <c r="G118" i="15"/>
  <c r="G119" i="15" s="1"/>
  <c r="D228" i="14"/>
  <c r="D122" i="15"/>
  <c r="I5" i="36"/>
  <c r="F12" i="36"/>
  <c r="I12" i="36" s="1"/>
  <c r="G5" i="36"/>
  <c r="G12" i="36" s="1"/>
  <c r="E234" i="14" l="1"/>
  <c r="E233" i="14"/>
  <c r="E232" i="14"/>
  <c r="E102" i="39" s="1"/>
  <c r="E127" i="15"/>
  <c r="E126" i="15"/>
  <c r="G126" i="15" s="1"/>
  <c r="E128" i="15"/>
  <c r="G128" i="15" s="1"/>
  <c r="G234" i="14"/>
  <c r="E103" i="39"/>
  <c r="B90" i="31"/>
  <c r="F93" i="31" s="1"/>
  <c r="F112" i="31"/>
  <c r="F212" i="14"/>
  <c r="D109" i="31"/>
  <c r="F109" i="31" s="1"/>
  <c r="D107" i="31"/>
  <c r="F107" i="31" s="1"/>
  <c r="F214" i="14"/>
  <c r="D111" i="31"/>
  <c r="F111" i="31" s="1"/>
  <c r="F211" i="14"/>
  <c r="D108" i="31"/>
  <c r="F108" i="31" s="1"/>
  <c r="F113" i="15"/>
  <c r="D124" i="31"/>
  <c r="D134" i="31" s="1"/>
  <c r="E119" i="31"/>
  <c r="E86" i="38" s="1"/>
  <c r="E52" i="39"/>
  <c r="E56" i="39"/>
  <c r="F213" i="14"/>
  <c r="E55" i="39"/>
  <c r="G179" i="14"/>
  <c r="I179" i="14" s="1"/>
  <c r="I79" i="31" s="1"/>
  <c r="G180" i="14"/>
  <c r="I180" i="14" s="1"/>
  <c r="I80" i="31" s="1"/>
  <c r="E35" i="40"/>
  <c r="E38" i="38"/>
  <c r="E34" i="40"/>
  <c r="E31" i="40"/>
  <c r="E32" i="40"/>
  <c r="E33" i="40"/>
  <c r="G221" i="14"/>
  <c r="G222" i="14" s="1"/>
  <c r="E30" i="40"/>
  <c r="G120" i="31"/>
  <c r="E87" i="38"/>
  <c r="E88" i="38"/>
  <c r="D237" i="14"/>
  <c r="D131" i="15"/>
  <c r="H5" i="36"/>
  <c r="H12" i="36" s="1"/>
  <c r="E36" i="38" l="1"/>
  <c r="D242" i="14"/>
  <c r="D129" i="31" s="1"/>
  <c r="D241" i="14"/>
  <c r="G241" i="14" s="1"/>
  <c r="E35" i="38"/>
  <c r="D136" i="15"/>
  <c r="G136" i="15" s="1"/>
  <c r="D135" i="15"/>
  <c r="G135" i="15" s="1"/>
  <c r="E80" i="40"/>
  <c r="E39" i="38"/>
  <c r="F113" i="31"/>
  <c r="D8" i="37" s="1"/>
  <c r="E37" i="38"/>
  <c r="D128" i="31"/>
  <c r="D244" i="14"/>
  <c r="G244" i="14" s="1"/>
  <c r="D243" i="14"/>
  <c r="D130" i="31" s="1"/>
  <c r="G130" i="31" s="1"/>
  <c r="D138" i="15"/>
  <c r="G138" i="15" s="1"/>
  <c r="D137" i="15"/>
  <c r="G137" i="15" s="1"/>
  <c r="E104" i="39"/>
  <c r="F114" i="15"/>
  <c r="E76" i="38"/>
  <c r="E77" i="38"/>
  <c r="D247" i="14"/>
  <c r="D255" i="14" s="1"/>
  <c r="G127" i="15"/>
  <c r="E81" i="40"/>
  <c r="E82" i="40"/>
  <c r="D142" i="15"/>
  <c r="D143" i="31"/>
  <c r="D139" i="31"/>
  <c r="E73" i="38" l="1"/>
  <c r="G129" i="31"/>
  <c r="D267" i="14"/>
  <c r="D155" i="31" s="1"/>
  <c r="F155" i="31" s="1"/>
  <c r="D270" i="14"/>
  <c r="E70" i="39" s="1"/>
  <c r="D262" i="14"/>
  <c r="D150" i="31" s="1"/>
  <c r="D266" i="14"/>
  <c r="D154" i="31" s="1"/>
  <c r="F154" i="31" s="1"/>
  <c r="D269" i="14"/>
  <c r="D261" i="14"/>
  <c r="D265" i="14"/>
  <c r="D264" i="14"/>
  <c r="D152" i="31" s="1"/>
  <c r="F152" i="31" s="1"/>
  <c r="D273" i="14"/>
  <c r="D161" i="31" s="1"/>
  <c r="D268" i="14"/>
  <c r="E68" i="39" s="1"/>
  <c r="D272" i="14"/>
  <c r="D160" i="31" s="1"/>
  <c r="E53" i="38" s="1"/>
  <c r="D271" i="14"/>
  <c r="D159" i="31" s="1"/>
  <c r="E52" i="38" s="1"/>
  <c r="D157" i="31"/>
  <c r="F157" i="31" s="1"/>
  <c r="D153" i="31"/>
  <c r="F153" i="31" s="1"/>
  <c r="D263" i="14"/>
  <c r="D151" i="31" s="1"/>
  <c r="F151" i="31" s="1"/>
  <c r="D149" i="31"/>
  <c r="F149" i="31" s="1"/>
  <c r="D260" i="14"/>
  <c r="D148" i="31" s="1"/>
  <c r="F148" i="31" s="1"/>
  <c r="D131" i="31"/>
  <c r="G131" i="31" s="1"/>
  <c r="E66" i="40"/>
  <c r="E74" i="38"/>
  <c r="G128" i="31"/>
  <c r="E72" i="38"/>
  <c r="D162" i="31"/>
  <c r="E59" i="38" s="1"/>
  <c r="E57" i="38"/>
  <c r="E58" i="38"/>
  <c r="E67" i="39"/>
  <c r="A176" i="31"/>
  <c r="E69" i="40"/>
  <c r="E67" i="40"/>
  <c r="E68" i="40"/>
  <c r="E90" i="39"/>
  <c r="E87" i="39"/>
  <c r="G242" i="14"/>
  <c r="E88" i="39"/>
  <c r="E92" i="39"/>
  <c r="G243" i="14"/>
  <c r="E89" i="39"/>
  <c r="E93" i="39"/>
  <c r="A288" i="14"/>
  <c r="G139" i="31"/>
  <c r="E91" i="38"/>
  <c r="D150" i="15"/>
  <c r="D147" i="15"/>
  <c r="D156" i="31" l="1"/>
  <c r="E49" i="38" s="1"/>
  <c r="D158" i="31"/>
  <c r="E51" i="38" s="1"/>
  <c r="E54" i="38"/>
  <c r="F161" i="31"/>
  <c r="D295" i="14"/>
  <c r="D183" i="31" s="1"/>
  <c r="D296" i="14"/>
  <c r="D184" i="31" s="1"/>
  <c r="E97" i="38" s="1"/>
  <c r="D297" i="14"/>
  <c r="D303" i="14"/>
  <c r="D309" i="14"/>
  <c r="D315" i="14"/>
  <c r="D203" i="31" s="1"/>
  <c r="E116" i="38" s="1"/>
  <c r="D321" i="14"/>
  <c r="D209" i="31" s="1"/>
  <c r="E122" i="38" s="1"/>
  <c r="D327" i="14"/>
  <c r="D215" i="31" s="1"/>
  <c r="E128" i="38" s="1"/>
  <c r="D333" i="14"/>
  <c r="D221" i="31" s="1"/>
  <c r="D339" i="14"/>
  <c r="E153" i="39" s="1"/>
  <c r="D345" i="14"/>
  <c r="D351" i="14"/>
  <c r="E165" i="39" s="1"/>
  <c r="D357" i="14"/>
  <c r="E171" i="39" s="1"/>
  <c r="D363" i="14"/>
  <c r="E177" i="39" s="1"/>
  <c r="D369" i="14"/>
  <c r="D375" i="14"/>
  <c r="E189" i="39" s="1"/>
  <c r="D381" i="14"/>
  <c r="E195" i="39" s="1"/>
  <c r="D387" i="14"/>
  <c r="D393" i="14"/>
  <c r="E207" i="39" s="1"/>
  <c r="D293" i="14"/>
  <c r="D181" i="31" s="1"/>
  <c r="D304" i="14"/>
  <c r="D310" i="14"/>
  <c r="E124" i="39" s="1"/>
  <c r="D316" i="14"/>
  <c r="D204" i="31" s="1"/>
  <c r="E117" i="38" s="1"/>
  <c r="D322" i="14"/>
  <c r="D210" i="31" s="1"/>
  <c r="E123" i="38" s="1"/>
  <c r="D328" i="14"/>
  <c r="D216" i="31" s="1"/>
  <c r="E129" i="38" s="1"/>
  <c r="D334" i="14"/>
  <c r="D222" i="31" s="1"/>
  <c r="D340" i="14"/>
  <c r="D346" i="14"/>
  <c r="E160" i="39" s="1"/>
  <c r="D352" i="14"/>
  <c r="D358" i="14"/>
  <c r="E172" i="39" s="1"/>
  <c r="D364" i="14"/>
  <c r="D370" i="14"/>
  <c r="E184" i="39" s="1"/>
  <c r="D376" i="14"/>
  <c r="D382" i="14"/>
  <c r="E196" i="39" s="1"/>
  <c r="D388" i="14"/>
  <c r="D394" i="14"/>
  <c r="E208" i="39" s="1"/>
  <c r="D301" i="14"/>
  <c r="D343" i="14"/>
  <c r="E157" i="39" s="1"/>
  <c r="D361" i="14"/>
  <c r="D373" i="14"/>
  <c r="E187" i="39" s="1"/>
  <c r="D385" i="14"/>
  <c r="D397" i="14"/>
  <c r="E211" i="39" s="1"/>
  <c r="D308" i="14"/>
  <c r="D196" i="31" s="1"/>
  <c r="D314" i="14"/>
  <c r="D202" i="31" s="1"/>
  <c r="F202" i="31" s="1"/>
  <c r="D326" i="14"/>
  <c r="D214" i="31" s="1"/>
  <c r="E127" i="38" s="1"/>
  <c r="D332" i="14"/>
  <c r="D220" i="31" s="1"/>
  <c r="D344" i="14"/>
  <c r="D356" i="14"/>
  <c r="E170" i="39" s="1"/>
  <c r="D362" i="14"/>
  <c r="D374" i="14"/>
  <c r="E188" i="39" s="1"/>
  <c r="D386" i="14"/>
  <c r="D398" i="14"/>
  <c r="E212" i="39" s="1"/>
  <c r="D298" i="14"/>
  <c r="D186" i="31" s="1"/>
  <c r="E99" i="38" s="1"/>
  <c r="D299" i="14"/>
  <c r="D305" i="14"/>
  <c r="F305" i="14" s="1"/>
  <c r="D311" i="14"/>
  <c r="F311" i="14" s="1"/>
  <c r="D317" i="14"/>
  <c r="D323" i="14"/>
  <c r="D211" i="31" s="1"/>
  <c r="E124" i="38" s="1"/>
  <c r="D329" i="14"/>
  <c r="D217" i="31" s="1"/>
  <c r="D335" i="14"/>
  <c r="D223" i="31" s="1"/>
  <c r="D341" i="14"/>
  <c r="E155" i="39" s="1"/>
  <c r="D347" i="14"/>
  <c r="E161" i="39" s="1"/>
  <c r="D353" i="14"/>
  <c r="D359" i="14"/>
  <c r="E173" i="39" s="1"/>
  <c r="D365" i="14"/>
  <c r="E179" i="39" s="1"/>
  <c r="D371" i="14"/>
  <c r="D377" i="14"/>
  <c r="D383" i="14"/>
  <c r="E197" i="39" s="1"/>
  <c r="D389" i="14"/>
  <c r="D395" i="14"/>
  <c r="E209" i="39" s="1"/>
  <c r="D300" i="14"/>
  <c r="D306" i="14"/>
  <c r="D194" i="31" s="1"/>
  <c r="D312" i="14"/>
  <c r="F312" i="14" s="1"/>
  <c r="D318" i="14"/>
  <c r="D206" i="31" s="1"/>
  <c r="E119" i="38" s="1"/>
  <c r="D324" i="14"/>
  <c r="D212" i="31" s="1"/>
  <c r="E125" i="38" s="1"/>
  <c r="D330" i="14"/>
  <c r="D218" i="31" s="1"/>
  <c r="D336" i="14"/>
  <c r="D342" i="14"/>
  <c r="E156" i="39" s="1"/>
  <c r="D348" i="14"/>
  <c r="E162" i="39" s="1"/>
  <c r="D354" i="14"/>
  <c r="E168" i="39" s="1"/>
  <c r="D360" i="14"/>
  <c r="D366" i="14"/>
  <c r="D372" i="14"/>
  <c r="D378" i="14"/>
  <c r="E192" i="39" s="1"/>
  <c r="D384" i="14"/>
  <c r="E198" i="39" s="1"/>
  <c r="D390" i="14"/>
  <c r="E204" i="39" s="1"/>
  <c r="D396" i="14"/>
  <c r="D307" i="14"/>
  <c r="D195" i="31" s="1"/>
  <c r="D313" i="14"/>
  <c r="D319" i="14"/>
  <c r="D207" i="31" s="1"/>
  <c r="E120" i="38" s="1"/>
  <c r="D325" i="14"/>
  <c r="D213" i="31" s="1"/>
  <c r="E126" i="38" s="1"/>
  <c r="D331" i="14"/>
  <c r="D219" i="31" s="1"/>
  <c r="D337" i="14"/>
  <c r="D349" i="14"/>
  <c r="E163" i="39" s="1"/>
  <c r="D355" i="14"/>
  <c r="D367" i="14"/>
  <c r="E181" i="39" s="1"/>
  <c r="D379" i="14"/>
  <c r="D391" i="14"/>
  <c r="E205" i="39" s="1"/>
  <c r="D302" i="14"/>
  <c r="D190" i="31" s="1"/>
  <c r="D320" i="14"/>
  <c r="D208" i="31" s="1"/>
  <c r="E121" i="38" s="1"/>
  <c r="D338" i="14"/>
  <c r="D350" i="14"/>
  <c r="E164" i="39" s="1"/>
  <c r="D368" i="14"/>
  <c r="E182" i="39" s="1"/>
  <c r="D380" i="14"/>
  <c r="E194" i="39" s="1"/>
  <c r="D392" i="14"/>
  <c r="D294" i="14"/>
  <c r="E75" i="38"/>
  <c r="F159" i="31"/>
  <c r="G132" i="31"/>
  <c r="G8" i="37" s="1"/>
  <c r="F158" i="31"/>
  <c r="E50" i="38"/>
  <c r="E62" i="39"/>
  <c r="F160" i="31"/>
  <c r="E69" i="39"/>
  <c r="D187" i="31"/>
  <c r="D292" i="14"/>
  <c r="D166" i="15"/>
  <c r="E49" i="40" s="1"/>
  <c r="D168" i="15"/>
  <c r="E51" i="40" s="1"/>
  <c r="D167" i="15"/>
  <c r="E50" i="40" s="1"/>
  <c r="D163" i="15"/>
  <c r="E46" i="40" s="1"/>
  <c r="D157" i="15"/>
  <c r="E40" i="40" s="1"/>
  <c r="D161" i="15"/>
  <c r="E44" i="40" s="1"/>
  <c r="D165" i="15"/>
  <c r="E48" i="40" s="1"/>
  <c r="D159" i="15"/>
  <c r="E42" i="40" s="1"/>
  <c r="D164" i="15"/>
  <c r="E47" i="40" s="1"/>
  <c r="D162" i="15"/>
  <c r="E45" i="40" s="1"/>
  <c r="D156" i="15"/>
  <c r="F156" i="15" s="1"/>
  <c r="D155" i="15"/>
  <c r="F155" i="15" s="1"/>
  <c r="D160" i="15"/>
  <c r="E43" i="40" s="1"/>
  <c r="D158" i="15"/>
  <c r="E41" i="40" s="1"/>
  <c r="D205" i="31"/>
  <c r="E118" i="38" s="1"/>
  <c r="D201" i="31"/>
  <c r="F201" i="31" s="1"/>
  <c r="F309" i="14"/>
  <c r="D192" i="31"/>
  <c r="E105" i="38" s="1"/>
  <c r="D191" i="31"/>
  <c r="D189" i="31"/>
  <c r="D188" i="31"/>
  <c r="E101" i="38" s="1"/>
  <c r="D185" i="31"/>
  <c r="E55" i="38"/>
  <c r="G147" i="15"/>
  <c r="E84" i="40"/>
  <c r="F168" i="15"/>
  <c r="E56" i="38"/>
  <c r="F156" i="31"/>
  <c r="D526" i="14"/>
  <c r="D528" i="14"/>
  <c r="D530" i="14"/>
  <c r="D532" i="14"/>
  <c r="F532" i="14" s="1"/>
  <c r="J532" i="14" s="1"/>
  <c r="D534" i="14"/>
  <c r="F534" i="14" s="1"/>
  <c r="J534" i="14" s="1"/>
  <c r="D536" i="14"/>
  <c r="F536" i="14" s="1"/>
  <c r="J536" i="14" s="1"/>
  <c r="D537" i="14"/>
  <c r="F537" i="14" s="1"/>
  <c r="J537" i="14" s="1"/>
  <c r="D525" i="14"/>
  <c r="D527" i="14"/>
  <c r="D529" i="14"/>
  <c r="D531" i="14"/>
  <c r="D533" i="14"/>
  <c r="F533" i="14" s="1"/>
  <c r="J533" i="14" s="1"/>
  <c r="D535" i="14"/>
  <c r="F535" i="14" s="1"/>
  <c r="J535" i="14" s="1"/>
  <c r="D521" i="14"/>
  <c r="D523" i="14"/>
  <c r="D520" i="14"/>
  <c r="D522" i="14"/>
  <c r="D524" i="14"/>
  <c r="E133" i="39"/>
  <c r="E144" i="39"/>
  <c r="E150" i="39"/>
  <c r="E152" i="39"/>
  <c r="E154" i="39"/>
  <c r="E158" i="39"/>
  <c r="E166" i="39"/>
  <c r="E174" i="39"/>
  <c r="E176" i="39"/>
  <c r="E178" i="39"/>
  <c r="E180" i="39"/>
  <c r="E186" i="39"/>
  <c r="E190" i="39"/>
  <c r="E200" i="39"/>
  <c r="E202" i="39"/>
  <c r="E206" i="39"/>
  <c r="E210" i="39"/>
  <c r="D400" i="14"/>
  <c r="E214" i="39" s="1"/>
  <c r="D402" i="14"/>
  <c r="E216" i="39" s="1"/>
  <c r="D404" i="14"/>
  <c r="E218" i="39" s="1"/>
  <c r="D406" i="14"/>
  <c r="E220" i="39" s="1"/>
  <c r="D408" i="14"/>
  <c r="E222" i="39" s="1"/>
  <c r="D410" i="14"/>
  <c r="E224" i="39" s="1"/>
  <c r="D412" i="14"/>
  <c r="E226" i="39" s="1"/>
  <c r="D414" i="14"/>
  <c r="E228" i="39" s="1"/>
  <c r="D416" i="14"/>
  <c r="E230" i="39" s="1"/>
  <c r="D418" i="14"/>
  <c r="E232" i="39" s="1"/>
  <c r="D420" i="14"/>
  <c r="E234" i="39" s="1"/>
  <c r="D422" i="14"/>
  <c r="E236" i="39" s="1"/>
  <c r="D424" i="14"/>
  <c r="E238" i="39" s="1"/>
  <c r="D426" i="14"/>
  <c r="E240" i="39" s="1"/>
  <c r="D428" i="14"/>
  <c r="E242" i="39" s="1"/>
  <c r="D430" i="14"/>
  <c r="E244" i="39" s="1"/>
  <c r="D432" i="14"/>
  <c r="E246" i="39" s="1"/>
  <c r="D434" i="14"/>
  <c r="E248" i="39" s="1"/>
  <c r="D436" i="14"/>
  <c r="E250" i="39" s="1"/>
  <c r="D438" i="14"/>
  <c r="E252" i="39" s="1"/>
  <c r="D440" i="14"/>
  <c r="E254" i="39" s="1"/>
  <c r="D442" i="14"/>
  <c r="E256" i="39" s="1"/>
  <c r="D444" i="14"/>
  <c r="E258" i="39" s="1"/>
  <c r="D446" i="14"/>
  <c r="E260" i="39" s="1"/>
  <c r="D448" i="14"/>
  <c r="E262" i="39" s="1"/>
  <c r="D450" i="14"/>
  <c r="E264" i="39" s="1"/>
  <c r="D452" i="14"/>
  <c r="E266" i="39" s="1"/>
  <c r="D454" i="14"/>
  <c r="E268" i="39" s="1"/>
  <c r="D456" i="14"/>
  <c r="E270" i="39" s="1"/>
  <c r="D458" i="14"/>
  <c r="E272" i="39" s="1"/>
  <c r="E130" i="39"/>
  <c r="E136" i="39"/>
  <c r="E138" i="39"/>
  <c r="E140" i="39"/>
  <c r="E143" i="39"/>
  <c r="E147" i="39"/>
  <c r="E151" i="39"/>
  <c r="E159" i="39"/>
  <c r="E167" i="39"/>
  <c r="E169" i="39"/>
  <c r="E175" i="39"/>
  <c r="E183" i="39"/>
  <c r="E185" i="39"/>
  <c r="E191" i="39"/>
  <c r="E193" i="39"/>
  <c r="E199" i="39"/>
  <c r="E201" i="39"/>
  <c r="E203" i="39"/>
  <c r="D399" i="14"/>
  <c r="E213" i="39" s="1"/>
  <c r="D401" i="14"/>
  <c r="E215" i="39" s="1"/>
  <c r="D403" i="14"/>
  <c r="E217" i="39" s="1"/>
  <c r="D405" i="14"/>
  <c r="E219" i="39" s="1"/>
  <c r="D407" i="14"/>
  <c r="E221" i="39" s="1"/>
  <c r="D409" i="14"/>
  <c r="E223" i="39" s="1"/>
  <c r="D411" i="14"/>
  <c r="E225" i="39" s="1"/>
  <c r="D413" i="14"/>
  <c r="E227" i="39" s="1"/>
  <c r="D415" i="14"/>
  <c r="E229" i="39" s="1"/>
  <c r="D417" i="14"/>
  <c r="E231" i="39" s="1"/>
  <c r="D419" i="14"/>
  <c r="E233" i="39" s="1"/>
  <c r="D421" i="14"/>
  <c r="E235" i="39" s="1"/>
  <c r="D423" i="14"/>
  <c r="E237" i="39" s="1"/>
  <c r="D425" i="14"/>
  <c r="E239" i="39" s="1"/>
  <c r="D427" i="14"/>
  <c r="E241" i="39" s="1"/>
  <c r="D429" i="14"/>
  <c r="E243" i="39" s="1"/>
  <c r="D431" i="14"/>
  <c r="E245" i="39" s="1"/>
  <c r="D433" i="14"/>
  <c r="E247" i="39" s="1"/>
  <c r="D435" i="14"/>
  <c r="E249" i="39" s="1"/>
  <c r="D437" i="14"/>
  <c r="E251" i="39" s="1"/>
  <c r="D439" i="14"/>
  <c r="E253" i="39" s="1"/>
  <c r="D441" i="14"/>
  <c r="E255" i="39" s="1"/>
  <c r="D443" i="14"/>
  <c r="E257" i="39" s="1"/>
  <c r="D445" i="14"/>
  <c r="E259" i="39" s="1"/>
  <c r="D447" i="14"/>
  <c r="E261" i="39" s="1"/>
  <c r="D449" i="14"/>
  <c r="E263" i="39" s="1"/>
  <c r="D451" i="14"/>
  <c r="E265" i="39" s="1"/>
  <c r="D453" i="14"/>
  <c r="E267" i="39" s="1"/>
  <c r="D455" i="14"/>
  <c r="E269" i="39" s="1"/>
  <c r="D457" i="14"/>
  <c r="E271" i="39" s="1"/>
  <c r="D460" i="14"/>
  <c r="E274" i="39" s="1"/>
  <c r="D462" i="14"/>
  <c r="E276" i="39" s="1"/>
  <c r="D464" i="14"/>
  <c r="E278" i="39" s="1"/>
  <c r="D466" i="14"/>
  <c r="E280" i="39" s="1"/>
  <c r="D468" i="14"/>
  <c r="E282" i="39" s="1"/>
  <c r="D470" i="14"/>
  <c r="E284" i="39" s="1"/>
  <c r="D472" i="14"/>
  <c r="E286" i="39" s="1"/>
  <c r="D474" i="14"/>
  <c r="E288" i="39" s="1"/>
  <c r="D476" i="14"/>
  <c r="E290" i="39" s="1"/>
  <c r="D478" i="14"/>
  <c r="E292" i="39" s="1"/>
  <c r="D480" i="14"/>
  <c r="E294" i="39" s="1"/>
  <c r="D482" i="14"/>
  <c r="E296" i="39" s="1"/>
  <c r="D484" i="14"/>
  <c r="E298" i="39" s="1"/>
  <c r="D486" i="14"/>
  <c r="E300" i="39" s="1"/>
  <c r="D488" i="14"/>
  <c r="E302" i="39" s="1"/>
  <c r="D490" i="14"/>
  <c r="E304" i="39" s="1"/>
  <c r="D492" i="14"/>
  <c r="E306" i="39" s="1"/>
  <c r="D494" i="14"/>
  <c r="E308" i="39" s="1"/>
  <c r="D496" i="14"/>
  <c r="E310" i="39" s="1"/>
  <c r="D498" i="14"/>
  <c r="E312" i="39" s="1"/>
  <c r="D500" i="14"/>
  <c r="E314" i="39" s="1"/>
  <c r="D502" i="14"/>
  <c r="E316" i="39" s="1"/>
  <c r="D504" i="14"/>
  <c r="E318" i="39" s="1"/>
  <c r="D506" i="14"/>
  <c r="E320" i="39" s="1"/>
  <c r="D508" i="14"/>
  <c r="E322" i="39" s="1"/>
  <c r="D510" i="14"/>
  <c r="D512" i="14"/>
  <c r="D514" i="14"/>
  <c r="D516" i="14"/>
  <c r="D518" i="14"/>
  <c r="D459" i="14"/>
  <c r="E273" i="39" s="1"/>
  <c r="D461" i="14"/>
  <c r="E275" i="39" s="1"/>
  <c r="D463" i="14"/>
  <c r="E277" i="39" s="1"/>
  <c r="D465" i="14"/>
  <c r="E279" i="39" s="1"/>
  <c r="D467" i="14"/>
  <c r="E281" i="39" s="1"/>
  <c r="D469" i="14"/>
  <c r="E283" i="39" s="1"/>
  <c r="D471" i="14"/>
  <c r="E285" i="39" s="1"/>
  <c r="D473" i="14"/>
  <c r="E287" i="39" s="1"/>
  <c r="D475" i="14"/>
  <c r="E289" i="39" s="1"/>
  <c r="D477" i="14"/>
  <c r="E291" i="39" s="1"/>
  <c r="D479" i="14"/>
  <c r="E293" i="39" s="1"/>
  <c r="D481" i="14"/>
  <c r="E295" i="39" s="1"/>
  <c r="D483" i="14"/>
  <c r="E297" i="39" s="1"/>
  <c r="D485" i="14"/>
  <c r="E299" i="39" s="1"/>
  <c r="D487" i="14"/>
  <c r="E301" i="39" s="1"/>
  <c r="D489" i="14"/>
  <c r="E303" i="39" s="1"/>
  <c r="D491" i="14"/>
  <c r="E305" i="39" s="1"/>
  <c r="D493" i="14"/>
  <c r="E307" i="39" s="1"/>
  <c r="D495" i="14"/>
  <c r="E309" i="39" s="1"/>
  <c r="D497" i="14"/>
  <c r="E311" i="39" s="1"/>
  <c r="D499" i="14"/>
  <c r="E313" i="39" s="1"/>
  <c r="D501" i="14"/>
  <c r="E315" i="39" s="1"/>
  <c r="D503" i="14"/>
  <c r="E317" i="39" s="1"/>
  <c r="D505" i="14"/>
  <c r="E319" i="39" s="1"/>
  <c r="D507" i="14"/>
  <c r="E321" i="39" s="1"/>
  <c r="D509" i="14"/>
  <c r="D511" i="14"/>
  <c r="D513" i="14"/>
  <c r="D515" i="14"/>
  <c r="D517" i="14"/>
  <c r="D519" i="14"/>
  <c r="E63" i="38"/>
  <c r="F166" i="31"/>
  <c r="E65" i="38"/>
  <c r="F168" i="31"/>
  <c r="F171" i="31"/>
  <c r="E68" i="38"/>
  <c r="F167" i="31"/>
  <c r="E64" i="38"/>
  <c r="F163" i="31"/>
  <c r="E60" i="38"/>
  <c r="E67" i="38"/>
  <c r="F170" i="31"/>
  <c r="E69" i="38"/>
  <c r="F172" i="31"/>
  <c r="E61" i="38"/>
  <c r="F164" i="31"/>
  <c r="F173" i="31"/>
  <c r="E70" i="38"/>
  <c r="F169" i="31"/>
  <c r="E66" i="38"/>
  <c r="F165" i="31"/>
  <c r="E62" i="38"/>
  <c r="E65" i="39"/>
  <c r="E73" i="39"/>
  <c r="D276" i="14"/>
  <c r="D278" i="14"/>
  <c r="D280" i="14"/>
  <c r="D282" i="14"/>
  <c r="D284" i="14"/>
  <c r="E71" i="39"/>
  <c r="E72" i="39"/>
  <c r="D275" i="14"/>
  <c r="D277" i="14"/>
  <c r="D279" i="14"/>
  <c r="D281" i="14"/>
  <c r="D283" i="14"/>
  <c r="D285" i="14"/>
  <c r="G140" i="31"/>
  <c r="H8" i="37" s="1"/>
  <c r="G148" i="15"/>
  <c r="H23" i="37" s="1"/>
  <c r="F261" i="14"/>
  <c r="E61" i="39"/>
  <c r="F266" i="14"/>
  <c r="E66" i="39"/>
  <c r="E129" i="39"/>
  <c r="E118" i="39"/>
  <c r="F263" i="14"/>
  <c r="E63" i="39"/>
  <c r="F260" i="14"/>
  <c r="E60" i="39"/>
  <c r="F264" i="14"/>
  <c r="E64" i="39"/>
  <c r="F267" i="14"/>
  <c r="E44" i="38"/>
  <c r="E43" i="38"/>
  <c r="F150" i="31"/>
  <c r="E48" i="38"/>
  <c r="E47" i="38"/>
  <c r="E45" i="38"/>
  <c r="E137" i="38"/>
  <c r="E139" i="38"/>
  <c r="E141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130" i="38"/>
  <c r="E138" i="38"/>
  <c r="E142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202" i="38"/>
  <c r="E206" i="38"/>
  <c r="E210" i="38"/>
  <c r="E214" i="38"/>
  <c r="E218" i="38"/>
  <c r="E222" i="38"/>
  <c r="E226" i="38"/>
  <c r="E230" i="38"/>
  <c r="E234" i="38"/>
  <c r="E238" i="38"/>
  <c r="E140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200" i="38"/>
  <c r="E204" i="38"/>
  <c r="E208" i="38"/>
  <c r="E212" i="38"/>
  <c r="E216" i="38"/>
  <c r="E220" i="38"/>
  <c r="E224" i="38"/>
  <c r="E228" i="38"/>
  <c r="E232" i="38"/>
  <c r="E236" i="38"/>
  <c r="E240" i="38"/>
  <c r="F262" i="14"/>
  <c r="F265" i="14"/>
  <c r="G245" i="14"/>
  <c r="G139" i="15"/>
  <c r="E70" i="40"/>
  <c r="E72" i="40"/>
  <c r="E71" i="40"/>
  <c r="A176" i="15"/>
  <c r="E145" i="39" l="1"/>
  <c r="E148" i="39"/>
  <c r="D200" i="31"/>
  <c r="E132" i="39"/>
  <c r="E141" i="39"/>
  <c r="E142" i="39"/>
  <c r="E149" i="39"/>
  <c r="E139" i="39"/>
  <c r="D198" i="31"/>
  <c r="E111" i="38" s="1"/>
  <c r="E134" i="38"/>
  <c r="F221" i="31"/>
  <c r="E131" i="38"/>
  <c r="F218" i="31"/>
  <c r="E133" i="38"/>
  <c r="F220" i="31"/>
  <c r="E132" i="38"/>
  <c r="F219" i="31"/>
  <c r="E135" i="38"/>
  <c r="F222" i="31"/>
  <c r="F223" i="31"/>
  <c r="E136" i="38"/>
  <c r="E134" i="39"/>
  <c r="E146" i="39"/>
  <c r="E87" i="40"/>
  <c r="A281" i="14"/>
  <c r="C81" i="39" s="1"/>
  <c r="F165" i="15"/>
  <c r="E112" i="39"/>
  <c r="E113" i="39"/>
  <c r="E135" i="39"/>
  <c r="E137" i="39"/>
  <c r="E131" i="39"/>
  <c r="F166" i="15"/>
  <c r="E117" i="40"/>
  <c r="E111" i="40"/>
  <c r="E99" i="40"/>
  <c r="E93" i="40"/>
  <c r="F181" i="15"/>
  <c r="E116" i="40"/>
  <c r="E110" i="40"/>
  <c r="E104" i="40"/>
  <c r="E98" i="40"/>
  <c r="E92" i="40"/>
  <c r="E119" i="40"/>
  <c r="E101" i="40"/>
  <c r="E89" i="40"/>
  <c r="E115" i="40"/>
  <c r="E109" i="40"/>
  <c r="E103" i="40"/>
  <c r="E97" i="40"/>
  <c r="E91" i="40"/>
  <c r="E113" i="40"/>
  <c r="E95" i="40"/>
  <c r="E118" i="40"/>
  <c r="E112" i="40"/>
  <c r="E106" i="40"/>
  <c r="E94" i="40"/>
  <c r="E120" i="40"/>
  <c r="E114" i="40"/>
  <c r="E108" i="40"/>
  <c r="E96" i="40"/>
  <c r="E90" i="40"/>
  <c r="E107" i="40"/>
  <c r="E88" i="40"/>
  <c r="E100" i="40"/>
  <c r="D180" i="15"/>
  <c r="F167" i="15"/>
  <c r="D182" i="31"/>
  <c r="F294" i="14"/>
  <c r="D193" i="31"/>
  <c r="E119" i="39"/>
  <c r="E108" i="38"/>
  <c r="F195" i="31"/>
  <c r="D197" i="31"/>
  <c r="E110" i="38" s="1"/>
  <c r="E123" i="39"/>
  <c r="D199" i="31"/>
  <c r="E112" i="38" s="1"/>
  <c r="E125" i="39"/>
  <c r="F293" i="14"/>
  <c r="F292" i="14"/>
  <c r="D180" i="31"/>
  <c r="E8" i="37"/>
  <c r="F298" i="14"/>
  <c r="F183" i="31"/>
  <c r="E96" i="38"/>
  <c r="E329" i="38"/>
  <c r="E325" i="38"/>
  <c r="E328" i="38"/>
  <c r="E324" i="38"/>
  <c r="E330" i="38"/>
  <c r="F185" i="31"/>
  <c r="E98" i="38"/>
  <c r="E321" i="38"/>
  <c r="E327" i="38"/>
  <c r="E323" i="38"/>
  <c r="E326" i="38"/>
  <c r="E322" i="38"/>
  <c r="E331" i="38"/>
  <c r="E332" i="38"/>
  <c r="F522" i="14"/>
  <c r="J522" i="14" s="1"/>
  <c r="E336" i="39"/>
  <c r="F295" i="14"/>
  <c r="E109" i="39"/>
  <c r="F306" i="14"/>
  <c r="E120" i="39"/>
  <c r="F521" i="14"/>
  <c r="J521" i="14" s="1"/>
  <c r="E335" i="39"/>
  <c r="E343" i="39"/>
  <c r="F529" i="14"/>
  <c r="J529" i="14" s="1"/>
  <c r="E339" i="39"/>
  <c r="F525" i="14"/>
  <c r="J525" i="14" s="1"/>
  <c r="E342" i="39"/>
  <c r="F528" i="14"/>
  <c r="J528" i="14" s="1"/>
  <c r="F307" i="14"/>
  <c r="E121" i="39"/>
  <c r="F524" i="14"/>
  <c r="J524" i="14" s="1"/>
  <c r="E338" i="39"/>
  <c r="F520" i="14"/>
  <c r="J520" i="14" s="1"/>
  <c r="E334" i="39"/>
  <c r="F297" i="14"/>
  <c r="E111" i="39"/>
  <c r="F523" i="14"/>
  <c r="J523" i="14" s="1"/>
  <c r="E337" i="39"/>
  <c r="E345" i="39"/>
  <c r="F531" i="14"/>
  <c r="J531" i="14" s="1"/>
  <c r="E341" i="39"/>
  <c r="F527" i="14"/>
  <c r="J527" i="14" s="1"/>
  <c r="E344" i="39"/>
  <c r="F530" i="14"/>
  <c r="J530" i="14" s="1"/>
  <c r="E340" i="39"/>
  <c r="F526" i="14"/>
  <c r="J526" i="14" s="1"/>
  <c r="D409" i="15"/>
  <c r="D411" i="15"/>
  <c r="D413" i="15"/>
  <c r="D415" i="15"/>
  <c r="D417" i="15"/>
  <c r="D419" i="15"/>
  <c r="D421" i="15"/>
  <c r="F421" i="15" s="1"/>
  <c r="D423" i="15"/>
  <c r="F423" i="15" s="1"/>
  <c r="D425" i="15"/>
  <c r="F425" i="15" s="1"/>
  <c r="D408" i="15"/>
  <c r="D410" i="15"/>
  <c r="D412" i="15"/>
  <c r="D414" i="15"/>
  <c r="D416" i="15"/>
  <c r="D418" i="15"/>
  <c r="D420" i="15"/>
  <c r="F420" i="15" s="1"/>
  <c r="D422" i="15"/>
  <c r="F422" i="15" s="1"/>
  <c r="D424" i="15"/>
  <c r="F424" i="15" s="1"/>
  <c r="E63" i="40"/>
  <c r="E59" i="40"/>
  <c r="E55" i="40"/>
  <c r="E62" i="40"/>
  <c r="E58" i="40"/>
  <c r="E54" i="40"/>
  <c r="E122" i="40"/>
  <c r="E124" i="40"/>
  <c r="E126" i="40"/>
  <c r="E128" i="40"/>
  <c r="E130" i="40"/>
  <c r="E132" i="40"/>
  <c r="E134" i="40"/>
  <c r="E136" i="40"/>
  <c r="E138" i="40"/>
  <c r="E140" i="40"/>
  <c r="E142" i="40"/>
  <c r="E144" i="40"/>
  <c r="E146" i="40"/>
  <c r="E148" i="40"/>
  <c r="E150" i="40"/>
  <c r="E152" i="40"/>
  <c r="E154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D287" i="15"/>
  <c r="E194" i="40" s="1"/>
  <c r="D289" i="15"/>
  <c r="E196" i="40" s="1"/>
  <c r="D291" i="15"/>
  <c r="E198" i="40" s="1"/>
  <c r="D293" i="15"/>
  <c r="E200" i="40" s="1"/>
  <c r="D295" i="15"/>
  <c r="E202" i="40" s="1"/>
  <c r="D297" i="15"/>
  <c r="E204" i="40" s="1"/>
  <c r="D299" i="15"/>
  <c r="E206" i="40" s="1"/>
  <c r="D301" i="15"/>
  <c r="E208" i="40" s="1"/>
  <c r="D303" i="15"/>
  <c r="E210" i="40" s="1"/>
  <c r="D305" i="15"/>
  <c r="E212" i="40" s="1"/>
  <c r="D307" i="15"/>
  <c r="E214" i="40" s="1"/>
  <c r="D309" i="15"/>
  <c r="E216" i="40" s="1"/>
  <c r="D311" i="15"/>
  <c r="E218" i="40" s="1"/>
  <c r="D313" i="15"/>
  <c r="E220" i="40" s="1"/>
  <c r="D315" i="15"/>
  <c r="E222" i="40" s="1"/>
  <c r="D317" i="15"/>
  <c r="E224" i="40" s="1"/>
  <c r="D319" i="15"/>
  <c r="E226" i="40" s="1"/>
  <c r="D321" i="15"/>
  <c r="E228" i="40" s="1"/>
  <c r="D323" i="15"/>
  <c r="E230" i="40" s="1"/>
  <c r="D325" i="15"/>
  <c r="E232" i="40" s="1"/>
  <c r="D327" i="15"/>
  <c r="E234" i="40" s="1"/>
  <c r="D329" i="15"/>
  <c r="E236" i="40" s="1"/>
  <c r="D331" i="15"/>
  <c r="E238" i="40" s="1"/>
  <c r="D333" i="15"/>
  <c r="E240" i="40" s="1"/>
  <c r="D335" i="15"/>
  <c r="E242" i="40" s="1"/>
  <c r="D337" i="15"/>
  <c r="E244" i="40" s="1"/>
  <c r="D339" i="15"/>
  <c r="E246" i="40" s="1"/>
  <c r="D341" i="15"/>
  <c r="E248" i="40" s="1"/>
  <c r="D343" i="15"/>
  <c r="E250" i="40" s="1"/>
  <c r="D345" i="15"/>
  <c r="E252" i="40" s="1"/>
  <c r="D347" i="15"/>
  <c r="E254" i="40" s="1"/>
  <c r="D349" i="15"/>
  <c r="E256" i="40" s="1"/>
  <c r="D351" i="15"/>
  <c r="E258" i="40" s="1"/>
  <c r="E123" i="40"/>
  <c r="E125" i="40"/>
  <c r="E127" i="40"/>
  <c r="E129" i="40"/>
  <c r="E131" i="40"/>
  <c r="E133" i="40"/>
  <c r="E135" i="40"/>
  <c r="E137" i="40"/>
  <c r="E139" i="40"/>
  <c r="E141" i="40"/>
  <c r="E143" i="40"/>
  <c r="E145" i="40"/>
  <c r="E147" i="40"/>
  <c r="E149" i="40"/>
  <c r="E151" i="40"/>
  <c r="E153" i="40"/>
  <c r="E155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D288" i="15"/>
  <c r="E195" i="40" s="1"/>
  <c r="D290" i="15"/>
  <c r="E197" i="40" s="1"/>
  <c r="D292" i="15"/>
  <c r="E199" i="40" s="1"/>
  <c r="D294" i="15"/>
  <c r="E201" i="40" s="1"/>
  <c r="D296" i="15"/>
  <c r="E203" i="40" s="1"/>
  <c r="D298" i="15"/>
  <c r="E205" i="40" s="1"/>
  <c r="D300" i="15"/>
  <c r="E207" i="40" s="1"/>
  <c r="D302" i="15"/>
  <c r="E209" i="40" s="1"/>
  <c r="D304" i="15"/>
  <c r="E211" i="40" s="1"/>
  <c r="D306" i="15"/>
  <c r="E213" i="40" s="1"/>
  <c r="D308" i="15"/>
  <c r="E215" i="40" s="1"/>
  <c r="D310" i="15"/>
  <c r="E217" i="40" s="1"/>
  <c r="D312" i="15"/>
  <c r="E219" i="40" s="1"/>
  <c r="D314" i="15"/>
  <c r="E221" i="40" s="1"/>
  <c r="D316" i="15"/>
  <c r="E223" i="40" s="1"/>
  <c r="D318" i="15"/>
  <c r="E225" i="40" s="1"/>
  <c r="D320" i="15"/>
  <c r="E227" i="40" s="1"/>
  <c r="D322" i="15"/>
  <c r="E229" i="40" s="1"/>
  <c r="D324" i="15"/>
  <c r="E231" i="40" s="1"/>
  <c r="D326" i="15"/>
  <c r="E233" i="40" s="1"/>
  <c r="D328" i="15"/>
  <c r="E235" i="40" s="1"/>
  <c r="D330" i="15"/>
  <c r="E237" i="40" s="1"/>
  <c r="D332" i="15"/>
  <c r="E239" i="40" s="1"/>
  <c r="D334" i="15"/>
  <c r="E241" i="40" s="1"/>
  <c r="D336" i="15"/>
  <c r="E243" i="40" s="1"/>
  <c r="D338" i="15"/>
  <c r="E245" i="40" s="1"/>
  <c r="D340" i="15"/>
  <c r="E247" i="40" s="1"/>
  <c r="D342" i="15"/>
  <c r="E249" i="40" s="1"/>
  <c r="D344" i="15"/>
  <c r="E251" i="40" s="1"/>
  <c r="D346" i="15"/>
  <c r="E253" i="40" s="1"/>
  <c r="D348" i="15"/>
  <c r="E255" i="40" s="1"/>
  <c r="D350" i="15"/>
  <c r="E257" i="40" s="1"/>
  <c r="D352" i="15"/>
  <c r="E259" i="40" s="1"/>
  <c r="D353" i="15"/>
  <c r="E260" i="40" s="1"/>
  <c r="D355" i="15"/>
  <c r="E262" i="40" s="1"/>
  <c r="D357" i="15"/>
  <c r="E264" i="40" s="1"/>
  <c r="D359" i="15"/>
  <c r="E266" i="40" s="1"/>
  <c r="D361" i="15"/>
  <c r="E268" i="40" s="1"/>
  <c r="D363" i="15"/>
  <c r="E270" i="40" s="1"/>
  <c r="D365" i="15"/>
  <c r="E272" i="40" s="1"/>
  <c r="D367" i="15"/>
  <c r="E274" i="40" s="1"/>
  <c r="D369" i="15"/>
  <c r="E276" i="40" s="1"/>
  <c r="D371" i="15"/>
  <c r="E278" i="40" s="1"/>
  <c r="D373" i="15"/>
  <c r="E280" i="40" s="1"/>
  <c r="D375" i="15"/>
  <c r="E282" i="40" s="1"/>
  <c r="D377" i="15"/>
  <c r="E284" i="40" s="1"/>
  <c r="D379" i="15"/>
  <c r="E286" i="40" s="1"/>
  <c r="D381" i="15"/>
  <c r="E288" i="40" s="1"/>
  <c r="D383" i="15"/>
  <c r="E290" i="40" s="1"/>
  <c r="D385" i="15"/>
  <c r="E292" i="40" s="1"/>
  <c r="D387" i="15"/>
  <c r="E294" i="40" s="1"/>
  <c r="D389" i="15"/>
  <c r="E296" i="40" s="1"/>
  <c r="D391" i="15"/>
  <c r="E298" i="40" s="1"/>
  <c r="D393" i="15"/>
  <c r="D395" i="15"/>
  <c r="D397" i="15"/>
  <c r="D399" i="15"/>
  <c r="D401" i="15"/>
  <c r="E308" i="40" s="1"/>
  <c r="D403" i="15"/>
  <c r="E310" i="40" s="1"/>
  <c r="D405" i="15"/>
  <c r="E312" i="40" s="1"/>
  <c r="D407" i="15"/>
  <c r="E314" i="40" s="1"/>
  <c r="D354" i="15"/>
  <c r="E261" i="40" s="1"/>
  <c r="D356" i="15"/>
  <c r="E263" i="40" s="1"/>
  <c r="D358" i="15"/>
  <c r="E265" i="40" s="1"/>
  <c r="D360" i="15"/>
  <c r="E267" i="40" s="1"/>
  <c r="D362" i="15"/>
  <c r="E269" i="40" s="1"/>
  <c r="D364" i="15"/>
  <c r="E271" i="40" s="1"/>
  <c r="D366" i="15"/>
  <c r="E273" i="40" s="1"/>
  <c r="D368" i="15"/>
  <c r="E275" i="40" s="1"/>
  <c r="D370" i="15"/>
  <c r="E277" i="40" s="1"/>
  <c r="D372" i="15"/>
  <c r="E279" i="40" s="1"/>
  <c r="D374" i="15"/>
  <c r="E281" i="40" s="1"/>
  <c r="D376" i="15"/>
  <c r="E283" i="40" s="1"/>
  <c r="D378" i="15"/>
  <c r="E285" i="40" s="1"/>
  <c r="D380" i="15"/>
  <c r="E287" i="40" s="1"/>
  <c r="D382" i="15"/>
  <c r="E289" i="40" s="1"/>
  <c r="D384" i="15"/>
  <c r="E291" i="40" s="1"/>
  <c r="D386" i="15"/>
  <c r="E293" i="40" s="1"/>
  <c r="D388" i="15"/>
  <c r="E295" i="40" s="1"/>
  <c r="D390" i="15"/>
  <c r="E297" i="40" s="1"/>
  <c r="D392" i="15"/>
  <c r="D394" i="15"/>
  <c r="D396" i="15"/>
  <c r="D398" i="15"/>
  <c r="D400" i="15"/>
  <c r="E307" i="40" s="1"/>
  <c r="D402" i="15"/>
  <c r="E309" i="40" s="1"/>
  <c r="D404" i="15"/>
  <c r="E311" i="40" s="1"/>
  <c r="D406" i="15"/>
  <c r="E313" i="40" s="1"/>
  <c r="E61" i="40"/>
  <c r="E57" i="40"/>
  <c r="E53" i="40"/>
  <c r="E64" i="40"/>
  <c r="E60" i="40"/>
  <c r="E56" i="40"/>
  <c r="E52" i="40"/>
  <c r="F285" i="14"/>
  <c r="E85" i="39"/>
  <c r="F281" i="14"/>
  <c r="E81" i="39"/>
  <c r="F277" i="14"/>
  <c r="E77" i="39"/>
  <c r="F284" i="14"/>
  <c r="E84" i="39"/>
  <c r="F280" i="14"/>
  <c r="E80" i="39"/>
  <c r="F276" i="14"/>
  <c r="E76" i="39"/>
  <c r="E331" i="39"/>
  <c r="F517" i="14"/>
  <c r="J517" i="14" s="1"/>
  <c r="E327" i="39"/>
  <c r="F513" i="14"/>
  <c r="J513" i="14" s="1"/>
  <c r="E323" i="39"/>
  <c r="F509" i="14"/>
  <c r="J509" i="14" s="1"/>
  <c r="E332" i="39"/>
  <c r="F518" i="14"/>
  <c r="J518" i="14" s="1"/>
  <c r="E328" i="39"/>
  <c r="F514" i="14"/>
  <c r="J514" i="14" s="1"/>
  <c r="E324" i="39"/>
  <c r="F510" i="14"/>
  <c r="J510" i="14" s="1"/>
  <c r="F283" i="14"/>
  <c r="E83" i="39"/>
  <c r="F279" i="14"/>
  <c r="E79" i="39"/>
  <c r="F275" i="14"/>
  <c r="E75" i="39"/>
  <c r="F282" i="14"/>
  <c r="E82" i="39"/>
  <c r="F278" i="14"/>
  <c r="E78" i="39"/>
  <c r="F274" i="14"/>
  <c r="F286" i="14" s="1"/>
  <c r="E74" i="39"/>
  <c r="F519" i="14"/>
  <c r="J519" i="14" s="1"/>
  <c r="E333" i="39"/>
  <c r="F515" i="14"/>
  <c r="J515" i="14" s="1"/>
  <c r="E329" i="39"/>
  <c r="F511" i="14"/>
  <c r="J511" i="14" s="1"/>
  <c r="E325" i="39"/>
  <c r="E330" i="39"/>
  <c r="F516" i="14"/>
  <c r="J516" i="14" s="1"/>
  <c r="E326" i="39"/>
  <c r="F512" i="14"/>
  <c r="J512" i="14" s="1"/>
  <c r="E312" i="38"/>
  <c r="E308" i="38"/>
  <c r="E304" i="38"/>
  <c r="E300" i="38"/>
  <c r="E296" i="38"/>
  <c r="E309" i="38"/>
  <c r="E305" i="38"/>
  <c r="E301" i="38"/>
  <c r="E297" i="38"/>
  <c r="E316" i="38"/>
  <c r="E314" i="38"/>
  <c r="E317" i="38"/>
  <c r="E313" i="38"/>
  <c r="E310" i="38"/>
  <c r="E306" i="38"/>
  <c r="E302" i="38"/>
  <c r="E298" i="38"/>
  <c r="E311" i="38"/>
  <c r="E307" i="38"/>
  <c r="E303" i="38"/>
  <c r="E299" i="38"/>
  <c r="E295" i="38"/>
  <c r="E320" i="38"/>
  <c r="E318" i="38"/>
  <c r="E319" i="38"/>
  <c r="E315" i="38"/>
  <c r="F315" i="14"/>
  <c r="F318" i="14"/>
  <c r="F317" i="14"/>
  <c r="F158" i="15"/>
  <c r="F162" i="15"/>
  <c r="F157" i="15"/>
  <c r="F161" i="15"/>
  <c r="E39" i="40"/>
  <c r="F160" i="15"/>
  <c r="F159" i="15"/>
  <c r="F163" i="15"/>
  <c r="F506" i="14"/>
  <c r="J506" i="14" s="1"/>
  <c r="F502" i="14"/>
  <c r="J502" i="14" s="1"/>
  <c r="F498" i="14"/>
  <c r="J498" i="14" s="1"/>
  <c r="F494" i="14"/>
  <c r="J494" i="14" s="1"/>
  <c r="F505" i="14"/>
  <c r="J505" i="14" s="1"/>
  <c r="F501" i="14"/>
  <c r="J501" i="14" s="1"/>
  <c r="F497" i="14"/>
  <c r="J497" i="14" s="1"/>
  <c r="F508" i="14"/>
  <c r="J508" i="14" s="1"/>
  <c r="F504" i="14"/>
  <c r="J504" i="14" s="1"/>
  <c r="F500" i="14"/>
  <c r="J500" i="14" s="1"/>
  <c r="F496" i="14"/>
  <c r="J496" i="14" s="1"/>
  <c r="F507" i="14"/>
  <c r="J507" i="14" s="1"/>
  <c r="F503" i="14"/>
  <c r="J503" i="14" s="1"/>
  <c r="F499" i="14"/>
  <c r="J499" i="14" s="1"/>
  <c r="F495" i="14"/>
  <c r="J495" i="14" s="1"/>
  <c r="F299" i="14"/>
  <c r="F304" i="14"/>
  <c r="F310" i="14"/>
  <c r="F316" i="14"/>
  <c r="F269" i="14"/>
  <c r="F303" i="14"/>
  <c r="E117" i="39"/>
  <c r="F300" i="14"/>
  <c r="E114" i="39"/>
  <c r="F485" i="14"/>
  <c r="J485" i="14" s="1"/>
  <c r="F471" i="14"/>
  <c r="J471" i="14" s="1"/>
  <c r="F455" i="14"/>
  <c r="J455" i="14" s="1"/>
  <c r="F273" i="14"/>
  <c r="F296" i="14"/>
  <c r="E110" i="39"/>
  <c r="F301" i="14"/>
  <c r="E115" i="39"/>
  <c r="F302" i="14"/>
  <c r="E116" i="39"/>
  <c r="F308" i="14"/>
  <c r="E122" i="39"/>
  <c r="F489" i="14"/>
  <c r="J489" i="14" s="1"/>
  <c r="F481" i="14"/>
  <c r="J481" i="14" s="1"/>
  <c r="F475" i="14"/>
  <c r="J475" i="14" s="1"/>
  <c r="F465" i="14"/>
  <c r="J465" i="14" s="1"/>
  <c r="F459" i="14"/>
  <c r="J459" i="14" s="1"/>
  <c r="F451" i="14"/>
  <c r="J451" i="14" s="1"/>
  <c r="F443" i="14"/>
  <c r="J443" i="14" s="1"/>
  <c r="F437" i="14"/>
  <c r="J437" i="14" s="1"/>
  <c r="F490" i="14"/>
  <c r="J490" i="14" s="1"/>
  <c r="F486" i="14"/>
  <c r="J486" i="14" s="1"/>
  <c r="F482" i="14"/>
  <c r="J482" i="14" s="1"/>
  <c r="F478" i="14"/>
  <c r="J478" i="14" s="1"/>
  <c r="F474" i="14"/>
  <c r="J474" i="14" s="1"/>
  <c r="F470" i="14"/>
  <c r="J470" i="14" s="1"/>
  <c r="F466" i="14"/>
  <c r="J466" i="14" s="1"/>
  <c r="F462" i="14"/>
  <c r="J462" i="14" s="1"/>
  <c r="F458" i="14"/>
  <c r="J458" i="14" s="1"/>
  <c r="F454" i="14"/>
  <c r="J454" i="14" s="1"/>
  <c r="F450" i="14"/>
  <c r="J450" i="14" s="1"/>
  <c r="F446" i="14"/>
  <c r="J446" i="14" s="1"/>
  <c r="F442" i="14"/>
  <c r="J442" i="14" s="1"/>
  <c r="F438" i="14"/>
  <c r="J438" i="14" s="1"/>
  <c r="F434" i="14"/>
  <c r="J434" i="14" s="1"/>
  <c r="F487" i="14"/>
  <c r="J487" i="14" s="1"/>
  <c r="F477" i="14"/>
  <c r="J477" i="14" s="1"/>
  <c r="F469" i="14"/>
  <c r="J469" i="14" s="1"/>
  <c r="F461" i="14"/>
  <c r="J461" i="14" s="1"/>
  <c r="F453" i="14"/>
  <c r="J453" i="14" s="1"/>
  <c r="F445" i="14"/>
  <c r="J445" i="14" s="1"/>
  <c r="F435" i="14"/>
  <c r="J435" i="14" s="1"/>
  <c r="F272" i="14"/>
  <c r="F270" i="14"/>
  <c r="F493" i="14"/>
  <c r="J493" i="14" s="1"/>
  <c r="F479" i="14"/>
  <c r="J479" i="14" s="1"/>
  <c r="F463" i="14"/>
  <c r="J463" i="14" s="1"/>
  <c r="F447" i="14"/>
  <c r="J447" i="14" s="1"/>
  <c r="F441" i="14"/>
  <c r="J441" i="14" s="1"/>
  <c r="F492" i="14"/>
  <c r="J492" i="14" s="1"/>
  <c r="F488" i="14"/>
  <c r="J488" i="14" s="1"/>
  <c r="F484" i="14"/>
  <c r="J484" i="14" s="1"/>
  <c r="F480" i="14"/>
  <c r="J480" i="14" s="1"/>
  <c r="F476" i="14"/>
  <c r="J476" i="14" s="1"/>
  <c r="F472" i="14"/>
  <c r="J472" i="14" s="1"/>
  <c r="F468" i="14"/>
  <c r="J468" i="14" s="1"/>
  <c r="F464" i="14"/>
  <c r="J464" i="14" s="1"/>
  <c r="F460" i="14"/>
  <c r="J460" i="14" s="1"/>
  <c r="F456" i="14"/>
  <c r="J456" i="14" s="1"/>
  <c r="F452" i="14"/>
  <c r="J452" i="14" s="1"/>
  <c r="F448" i="14"/>
  <c r="J448" i="14" s="1"/>
  <c r="F444" i="14"/>
  <c r="J444" i="14" s="1"/>
  <c r="F440" i="14"/>
  <c r="J440" i="14" s="1"/>
  <c r="F436" i="14"/>
  <c r="J436" i="14" s="1"/>
  <c r="E126" i="39"/>
  <c r="F491" i="14"/>
  <c r="J491" i="14" s="1"/>
  <c r="F483" i="14"/>
  <c r="J483" i="14" s="1"/>
  <c r="F473" i="14"/>
  <c r="J473" i="14" s="1"/>
  <c r="F467" i="14"/>
  <c r="J467" i="14" s="1"/>
  <c r="F457" i="14"/>
  <c r="J457" i="14" s="1"/>
  <c r="F449" i="14"/>
  <c r="J449" i="14" s="1"/>
  <c r="F439" i="14"/>
  <c r="J439" i="14" s="1"/>
  <c r="E104" i="38"/>
  <c r="E113" i="38"/>
  <c r="E293" i="38"/>
  <c r="E289" i="38"/>
  <c r="E284" i="38"/>
  <c r="E276" i="38"/>
  <c r="E268" i="38"/>
  <c r="E260" i="38"/>
  <c r="E252" i="38"/>
  <c r="E244" i="38"/>
  <c r="E115" i="38"/>
  <c r="E292" i="38"/>
  <c r="E288" i="38"/>
  <c r="E282" i="38"/>
  <c r="E274" i="38"/>
  <c r="E266" i="38"/>
  <c r="E258" i="38"/>
  <c r="E250" i="38"/>
  <c r="E242" i="38"/>
  <c r="E285" i="38"/>
  <c r="E281" i="38"/>
  <c r="E277" i="38"/>
  <c r="E273" i="38"/>
  <c r="E269" i="38"/>
  <c r="E265" i="38"/>
  <c r="E261" i="38"/>
  <c r="E257" i="38"/>
  <c r="E253" i="38"/>
  <c r="E249" i="38"/>
  <c r="E245" i="38"/>
  <c r="E241" i="38"/>
  <c r="E103" i="38"/>
  <c r="E100" i="38"/>
  <c r="E102" i="38"/>
  <c r="E291" i="38"/>
  <c r="E287" i="38"/>
  <c r="E280" i="38"/>
  <c r="E272" i="38"/>
  <c r="E264" i="38"/>
  <c r="E256" i="38"/>
  <c r="E248" i="38"/>
  <c r="E114" i="38"/>
  <c r="E294" i="38"/>
  <c r="E290" i="38"/>
  <c r="E286" i="38"/>
  <c r="E278" i="38"/>
  <c r="E270" i="38"/>
  <c r="E262" i="38"/>
  <c r="E254" i="38"/>
  <c r="E246" i="38"/>
  <c r="E283" i="38"/>
  <c r="E279" i="38"/>
  <c r="E275" i="38"/>
  <c r="E271" i="38"/>
  <c r="E267" i="38"/>
  <c r="E263" i="38"/>
  <c r="E259" i="38"/>
  <c r="E255" i="38"/>
  <c r="E251" i="38"/>
  <c r="E247" i="38"/>
  <c r="E243" i="38"/>
  <c r="E46" i="38"/>
  <c r="F271" i="14"/>
  <c r="F393" i="14"/>
  <c r="J393" i="14" s="1"/>
  <c r="F389" i="14"/>
  <c r="J389" i="14" s="1"/>
  <c r="F385" i="14"/>
  <c r="J385" i="14" s="1"/>
  <c r="F381" i="14"/>
  <c r="J381" i="14" s="1"/>
  <c r="F377" i="14"/>
  <c r="J377" i="14" s="1"/>
  <c r="F373" i="14"/>
  <c r="J373" i="14" s="1"/>
  <c r="F369" i="14"/>
  <c r="J369" i="14" s="1"/>
  <c r="F365" i="14"/>
  <c r="J365" i="14" s="1"/>
  <c r="F361" i="14"/>
  <c r="J361" i="14" s="1"/>
  <c r="F357" i="14"/>
  <c r="J357" i="14" s="1"/>
  <c r="F353" i="14"/>
  <c r="J353" i="14" s="1"/>
  <c r="F401" i="14"/>
  <c r="J401" i="14" s="1"/>
  <c r="F397" i="14"/>
  <c r="J397" i="14" s="1"/>
  <c r="F409" i="14"/>
  <c r="J409" i="14" s="1"/>
  <c r="F405" i="14"/>
  <c r="J405" i="14" s="1"/>
  <c r="F418" i="14"/>
  <c r="J418" i="14" s="1"/>
  <c r="F414" i="14"/>
  <c r="J414" i="14" s="1"/>
  <c r="F410" i="14"/>
  <c r="J410" i="14" s="1"/>
  <c r="F421" i="14"/>
  <c r="J421" i="14" s="1"/>
  <c r="F431" i="14"/>
  <c r="J431" i="14" s="1"/>
  <c r="F427" i="14"/>
  <c r="J427" i="14" s="1"/>
  <c r="F390" i="14"/>
  <c r="J390" i="14" s="1"/>
  <c r="F386" i="14"/>
  <c r="J386" i="14" s="1"/>
  <c r="F382" i="14"/>
  <c r="J382" i="14" s="1"/>
  <c r="F378" i="14"/>
  <c r="J378" i="14" s="1"/>
  <c r="F374" i="14"/>
  <c r="J374" i="14" s="1"/>
  <c r="F370" i="14"/>
  <c r="J370" i="14" s="1"/>
  <c r="F366" i="14"/>
  <c r="J366" i="14" s="1"/>
  <c r="F362" i="14"/>
  <c r="J362" i="14" s="1"/>
  <c r="F358" i="14"/>
  <c r="J358" i="14" s="1"/>
  <c r="F354" i="14"/>
  <c r="J354" i="14" s="1"/>
  <c r="F402" i="14"/>
  <c r="J402" i="14" s="1"/>
  <c r="F398" i="14"/>
  <c r="J398" i="14" s="1"/>
  <c r="F394" i="14"/>
  <c r="J394" i="14" s="1"/>
  <c r="F406" i="14"/>
  <c r="J406" i="14" s="1"/>
  <c r="F419" i="14"/>
  <c r="J419" i="14" s="1"/>
  <c r="F415" i="14"/>
  <c r="J415" i="14" s="1"/>
  <c r="F411" i="14"/>
  <c r="J411" i="14" s="1"/>
  <c r="F422" i="14"/>
  <c r="J422" i="14" s="1"/>
  <c r="F432" i="14"/>
  <c r="J432" i="14" s="1"/>
  <c r="F428" i="14"/>
  <c r="J428" i="14" s="1"/>
  <c r="F268" i="14"/>
  <c r="F391" i="14"/>
  <c r="J391" i="14" s="1"/>
  <c r="F387" i="14"/>
  <c r="J387" i="14" s="1"/>
  <c r="F383" i="14"/>
  <c r="J383" i="14" s="1"/>
  <c r="F379" i="14"/>
  <c r="J379" i="14" s="1"/>
  <c r="F375" i="14"/>
  <c r="J375" i="14" s="1"/>
  <c r="F371" i="14"/>
  <c r="J371" i="14" s="1"/>
  <c r="F367" i="14"/>
  <c r="J367" i="14" s="1"/>
  <c r="F363" i="14"/>
  <c r="J363" i="14" s="1"/>
  <c r="F359" i="14"/>
  <c r="J359" i="14" s="1"/>
  <c r="F355" i="14"/>
  <c r="J355" i="14" s="1"/>
  <c r="F351" i="14"/>
  <c r="J351" i="14" s="1"/>
  <c r="F399" i="14"/>
  <c r="J399" i="14" s="1"/>
  <c r="F395" i="14"/>
  <c r="J395" i="14" s="1"/>
  <c r="F407" i="14"/>
  <c r="J407" i="14" s="1"/>
  <c r="F403" i="14"/>
  <c r="J403" i="14" s="1"/>
  <c r="F416" i="14"/>
  <c r="J416" i="14" s="1"/>
  <c r="F412" i="14"/>
  <c r="J412" i="14" s="1"/>
  <c r="F423" i="14"/>
  <c r="J423" i="14" s="1"/>
  <c r="F433" i="14"/>
  <c r="J433" i="14" s="1"/>
  <c r="F429" i="14"/>
  <c r="J429" i="14" s="1"/>
  <c r="F425" i="14"/>
  <c r="J425" i="14" s="1"/>
  <c r="F392" i="14"/>
  <c r="J392" i="14" s="1"/>
  <c r="F388" i="14"/>
  <c r="J388" i="14" s="1"/>
  <c r="F384" i="14"/>
  <c r="J384" i="14" s="1"/>
  <c r="F380" i="14"/>
  <c r="J380" i="14" s="1"/>
  <c r="F376" i="14"/>
  <c r="J376" i="14" s="1"/>
  <c r="F372" i="14"/>
  <c r="J372" i="14" s="1"/>
  <c r="F368" i="14"/>
  <c r="J368" i="14" s="1"/>
  <c r="F364" i="14"/>
  <c r="J364" i="14" s="1"/>
  <c r="F360" i="14"/>
  <c r="J360" i="14" s="1"/>
  <c r="F356" i="14"/>
  <c r="J356" i="14" s="1"/>
  <c r="F352" i="14"/>
  <c r="J352" i="14" s="1"/>
  <c r="F400" i="14"/>
  <c r="J400" i="14" s="1"/>
  <c r="F396" i="14"/>
  <c r="J396" i="14" s="1"/>
  <c r="F408" i="14"/>
  <c r="J408" i="14" s="1"/>
  <c r="F404" i="14"/>
  <c r="J404" i="14" s="1"/>
  <c r="F417" i="14"/>
  <c r="J417" i="14" s="1"/>
  <c r="F413" i="14"/>
  <c r="J413" i="14" s="1"/>
  <c r="F424" i="14"/>
  <c r="J424" i="14" s="1"/>
  <c r="F420" i="14"/>
  <c r="J420" i="14" s="1"/>
  <c r="F430" i="14"/>
  <c r="J430" i="14" s="1"/>
  <c r="F426" i="14"/>
  <c r="J426" i="14" s="1"/>
  <c r="G140" i="15"/>
  <c r="G23" i="37" s="1"/>
  <c r="F206" i="31"/>
  <c r="F198" i="31"/>
  <c r="F204" i="31"/>
  <c r="F205" i="31"/>
  <c r="F197" i="31"/>
  <c r="F203" i="31"/>
  <c r="E108" i="39"/>
  <c r="F349" i="14"/>
  <c r="J349" i="14" s="1"/>
  <c r="F345" i="14"/>
  <c r="J345" i="14" s="1"/>
  <c r="F341" i="14"/>
  <c r="J341" i="14" s="1"/>
  <c r="F337" i="14"/>
  <c r="J337" i="14" s="1"/>
  <c r="F333" i="14"/>
  <c r="J333" i="14" s="1"/>
  <c r="F329" i="14"/>
  <c r="J329" i="14" s="1"/>
  <c r="F326" i="14"/>
  <c r="F322" i="14"/>
  <c r="F350" i="14"/>
  <c r="J350" i="14" s="1"/>
  <c r="F346" i="14"/>
  <c r="J346" i="14" s="1"/>
  <c r="F342" i="14"/>
  <c r="J342" i="14" s="1"/>
  <c r="F338" i="14"/>
  <c r="J338" i="14" s="1"/>
  <c r="F334" i="14"/>
  <c r="J334" i="14" s="1"/>
  <c r="F330" i="14"/>
  <c r="J330" i="14" s="1"/>
  <c r="F323" i="14"/>
  <c r="F320" i="14"/>
  <c r="F347" i="14"/>
  <c r="J347" i="14" s="1"/>
  <c r="F343" i="14"/>
  <c r="J343" i="14" s="1"/>
  <c r="F339" i="14"/>
  <c r="J339" i="14" s="1"/>
  <c r="F335" i="14"/>
  <c r="J335" i="14" s="1"/>
  <c r="F331" i="14"/>
  <c r="J331" i="14" s="1"/>
  <c r="F327" i="14"/>
  <c r="J327" i="14" s="1"/>
  <c r="F324" i="14"/>
  <c r="F319" i="14"/>
  <c r="F348" i="14"/>
  <c r="J348" i="14" s="1"/>
  <c r="F344" i="14"/>
  <c r="J344" i="14" s="1"/>
  <c r="F340" i="14"/>
  <c r="J340" i="14" s="1"/>
  <c r="F336" i="14"/>
  <c r="J336" i="14" s="1"/>
  <c r="F332" i="14"/>
  <c r="J332" i="14" s="1"/>
  <c r="F328" i="14"/>
  <c r="J328" i="14" s="1"/>
  <c r="F325" i="14"/>
  <c r="F321" i="14"/>
  <c r="F217" i="31"/>
  <c r="F214" i="31"/>
  <c r="F210" i="31"/>
  <c r="F216" i="31"/>
  <c r="F213" i="31"/>
  <c r="F208" i="31"/>
  <c r="F215" i="31"/>
  <c r="F212" i="31"/>
  <c r="F209" i="31"/>
  <c r="F211" i="31"/>
  <c r="F184" i="31"/>
  <c r="F186" i="31"/>
  <c r="F187" i="31"/>
  <c r="F191" i="31"/>
  <c r="E95" i="38"/>
  <c r="F182" i="31"/>
  <c r="F188" i="31"/>
  <c r="F192" i="31"/>
  <c r="F207" i="31"/>
  <c r="E105" i="40" l="1"/>
  <c r="E102" i="40"/>
  <c r="F199" i="31"/>
  <c r="E93" i="38"/>
  <c r="F180" i="31"/>
  <c r="E94" i="38"/>
  <c r="F181" i="31"/>
  <c r="F180" i="15"/>
  <c r="E86" i="40"/>
  <c r="F347" i="15"/>
  <c r="F193" i="31"/>
  <c r="F342" i="15"/>
  <c r="F194" i="31"/>
  <c r="E107" i="38"/>
  <c r="E325" i="40"/>
  <c r="F418" i="15"/>
  <c r="E321" i="40"/>
  <c r="F414" i="15"/>
  <c r="E317" i="40"/>
  <c r="F410" i="15"/>
  <c r="F419" i="15"/>
  <c r="E326" i="40"/>
  <c r="F415" i="15"/>
  <c r="E322" i="40"/>
  <c r="F411" i="15"/>
  <c r="E318" i="40"/>
  <c r="E323" i="40"/>
  <c r="F416" i="15"/>
  <c r="E319" i="40"/>
  <c r="F412" i="15"/>
  <c r="E315" i="40"/>
  <c r="F408" i="15"/>
  <c r="F417" i="15"/>
  <c r="E324" i="40"/>
  <c r="F413" i="15"/>
  <c r="E320" i="40"/>
  <c r="F409" i="15"/>
  <c r="E316" i="40"/>
  <c r="F190" i="31"/>
  <c r="F396" i="15"/>
  <c r="E303" i="40"/>
  <c r="F392" i="15"/>
  <c r="E299" i="40"/>
  <c r="E306" i="40"/>
  <c r="F399" i="15"/>
  <c r="E302" i="40"/>
  <c r="F395" i="15"/>
  <c r="F398" i="15"/>
  <c r="E305" i="40"/>
  <c r="F394" i="15"/>
  <c r="E301" i="40"/>
  <c r="E304" i="40"/>
  <c r="F397" i="15"/>
  <c r="E300" i="40"/>
  <c r="F393" i="15"/>
  <c r="F200" i="31"/>
  <c r="F332" i="15"/>
  <c r="F329" i="15"/>
  <c r="F340" i="15"/>
  <c r="F324" i="15"/>
  <c r="F339" i="15"/>
  <c r="F320" i="15"/>
  <c r="F333" i="15"/>
  <c r="F344" i="15"/>
  <c r="F336" i="15"/>
  <c r="F328" i="15"/>
  <c r="F321" i="15"/>
  <c r="F345" i="15"/>
  <c r="F337" i="15"/>
  <c r="F331" i="15"/>
  <c r="F323" i="15"/>
  <c r="F334" i="15"/>
  <c r="F341" i="15"/>
  <c r="F325" i="15"/>
  <c r="F378" i="15"/>
  <c r="F374" i="15"/>
  <c r="F367" i="15"/>
  <c r="F359" i="15"/>
  <c r="F351" i="15"/>
  <c r="F311" i="15"/>
  <c r="F303" i="15"/>
  <c r="F295" i="15"/>
  <c r="F287" i="15"/>
  <c r="F381" i="15"/>
  <c r="F377" i="15"/>
  <c r="F373" i="15"/>
  <c r="F365" i="15"/>
  <c r="F357" i="15"/>
  <c r="F349" i="15"/>
  <c r="F317" i="15"/>
  <c r="F309" i="15"/>
  <c r="F301" i="15"/>
  <c r="F293" i="15"/>
  <c r="F370" i="15"/>
  <c r="F366" i="15"/>
  <c r="F362" i="15"/>
  <c r="F358" i="15"/>
  <c r="F354" i="15"/>
  <c r="F350" i="15"/>
  <c r="F318" i="15"/>
  <c r="F314" i="15"/>
  <c r="F310" i="15"/>
  <c r="F306" i="15"/>
  <c r="F302" i="15"/>
  <c r="F298" i="15"/>
  <c r="F294" i="15"/>
  <c r="F290" i="15"/>
  <c r="F407" i="15"/>
  <c r="F403" i="15"/>
  <c r="F391" i="15"/>
  <c r="F387" i="15"/>
  <c r="F383" i="15"/>
  <c r="F404" i="15"/>
  <c r="F400" i="15"/>
  <c r="F388" i="15"/>
  <c r="F384" i="15"/>
  <c r="F346" i="15"/>
  <c r="F338" i="15"/>
  <c r="F330" i="15"/>
  <c r="F326" i="15"/>
  <c r="F322" i="15"/>
  <c r="F319" i="15"/>
  <c r="F343" i="15"/>
  <c r="F335" i="15"/>
  <c r="F327" i="15"/>
  <c r="F164" i="15"/>
  <c r="F380" i="15"/>
  <c r="F376" i="15"/>
  <c r="F371" i="15"/>
  <c r="F363" i="15"/>
  <c r="F355" i="15"/>
  <c r="F315" i="15"/>
  <c r="F307" i="15"/>
  <c r="F299" i="15"/>
  <c r="F291" i="15"/>
  <c r="F379" i="15"/>
  <c r="F375" i="15"/>
  <c r="F369" i="15"/>
  <c r="F361" i="15"/>
  <c r="F353" i="15"/>
  <c r="F313" i="15"/>
  <c r="F305" i="15"/>
  <c r="F297" i="15"/>
  <c r="F289" i="15"/>
  <c r="F372" i="15"/>
  <c r="F368" i="15"/>
  <c r="F364" i="15"/>
  <c r="F360" i="15"/>
  <c r="F356" i="15"/>
  <c r="F352" i="15"/>
  <c r="F348" i="15"/>
  <c r="F316" i="15"/>
  <c r="F312" i="15"/>
  <c r="F308" i="15"/>
  <c r="F304" i="15"/>
  <c r="F300" i="15"/>
  <c r="F296" i="15"/>
  <c r="F292" i="15"/>
  <c r="F288" i="15"/>
  <c r="F405" i="15"/>
  <c r="F401" i="15"/>
  <c r="F389" i="15"/>
  <c r="F385" i="15"/>
  <c r="F406" i="15"/>
  <c r="F402" i="15"/>
  <c r="F390" i="15"/>
  <c r="F386" i="15"/>
  <c r="F382" i="15"/>
  <c r="E128" i="39"/>
  <c r="F314" i="14"/>
  <c r="E127" i="39"/>
  <c r="F313" i="14"/>
  <c r="F538" i="14" s="1"/>
  <c r="F189" i="31"/>
  <c r="E106" i="38"/>
  <c r="J15" i="37" l="1"/>
  <c r="E109" i="38"/>
  <c r="F196" i="31"/>
  <c r="E54" i="39"/>
  <c r="E23" i="37" l="1"/>
  <c r="F431" i="31"/>
  <c r="J8" i="37" s="1"/>
  <c r="E15" i="37"/>
  <c r="F216" i="14"/>
  <c r="D252" i="14"/>
  <c r="J23" i="37" l="1"/>
  <c r="G252" i="14"/>
  <c r="E106" i="39"/>
  <c r="G233" i="14"/>
  <c r="G49" i="14"/>
  <c r="G48" i="14"/>
  <c r="G253" i="14" l="1"/>
  <c r="H15" i="37" s="1"/>
  <c r="G15" i="37" l="1"/>
  <c r="O11" i="37" l="1"/>
  <c r="A1" i="15"/>
  <c r="A1" i="31" s="1"/>
  <c r="D12" i="14" l="1"/>
  <c r="D10" i="14"/>
  <c r="A26" i="14" l="1"/>
  <c r="D23" i="37" l="1"/>
  <c r="D15" i="37"/>
  <c r="G129" i="15" l="1"/>
  <c r="B23" i="37" s="1"/>
  <c r="F232" i="14"/>
  <c r="F54" i="31" l="1"/>
  <c r="F119" i="31" s="1"/>
  <c r="G119" i="31" s="1"/>
  <c r="G232" i="14"/>
  <c r="G235" i="14" s="1"/>
  <c r="B15" i="37" s="1"/>
  <c r="F47" i="14" l="1"/>
  <c r="G47" i="14" s="1"/>
  <c r="F49" i="15"/>
  <c r="G53" i="15" s="1"/>
  <c r="G54" i="31"/>
  <c r="G57" i="31" s="1"/>
  <c r="B8" i="37" s="1"/>
  <c r="H88" i="15"/>
  <c r="B181" i="14"/>
  <c r="H181" i="14" s="1"/>
  <c r="I181" i="14" s="1"/>
  <c r="I182" i="14" s="1"/>
  <c r="I15" i="37" s="1"/>
  <c r="K15" i="37" s="1"/>
  <c r="I88" i="15" l="1"/>
  <c r="I89" i="15" s="1"/>
  <c r="B81" i="31"/>
  <c r="H81" i="31" s="1"/>
  <c r="J27" i="14"/>
  <c r="J44" i="14" s="1"/>
  <c r="I81" i="31"/>
  <c r="I82" i="31" s="1"/>
  <c r="J24" i="15" l="1"/>
  <c r="J26" i="15" s="1"/>
  <c r="I23" i="37"/>
  <c r="K23" i="37" s="1"/>
  <c r="J48" i="31"/>
  <c r="J51" i="31" s="1"/>
  <c r="I8" i="37"/>
  <c r="K8" i="37" s="1"/>
  <c r="A411" i="14"/>
  <c r="A453" i="14"/>
  <c r="A409" i="14"/>
  <c r="A466" i="14"/>
  <c r="A524" i="14"/>
  <c r="A480" i="14"/>
  <c r="A509" i="14"/>
  <c r="A398" i="14"/>
  <c r="A387" i="14"/>
  <c r="A364" i="14"/>
  <c r="A496" i="14"/>
  <c r="A347" i="14"/>
  <c r="A352" i="14"/>
  <c r="A517" i="14"/>
  <c r="A515" i="14"/>
  <c r="A503" i="14"/>
  <c r="A459" i="14"/>
  <c r="A529" i="14"/>
  <c r="A500" i="14"/>
  <c r="A467" i="14"/>
  <c r="A339" i="14"/>
  <c r="A423" i="14"/>
  <c r="A420" i="14"/>
  <c r="A389" i="14"/>
  <c r="A437" i="14"/>
  <c r="A434" i="14"/>
  <c r="A348" i="14"/>
  <c r="A359" i="14"/>
  <c r="A469" i="14"/>
  <c r="A488" i="14"/>
  <c r="A354" i="14"/>
  <c r="A342" i="14"/>
  <c r="A535" i="14"/>
  <c r="A375" i="14"/>
  <c r="A345" i="14"/>
  <c r="A416" i="14"/>
  <c r="A537" i="14"/>
  <c r="A344" i="14"/>
  <c r="A510" i="14"/>
  <c r="A424" i="14"/>
  <c r="A414" i="14"/>
  <c r="A531" i="14"/>
  <c r="A484" i="14"/>
  <c r="A363" i="14"/>
  <c r="A367" i="14"/>
  <c r="A436" i="14"/>
  <c r="A470" i="14"/>
  <c r="A501" i="14"/>
  <c r="A492" i="14"/>
  <c r="A407" i="14"/>
  <c r="A349" i="14"/>
  <c r="A431" i="14"/>
  <c r="A366" i="14"/>
  <c r="A442" i="14"/>
  <c r="A410" i="14"/>
  <c r="A430" i="14"/>
  <c r="A362" i="14"/>
  <c r="A472" i="14"/>
  <c r="A520" i="14"/>
  <c r="A489" i="14"/>
  <c r="A477" i="14"/>
  <c r="A454" i="14"/>
  <c r="A498" i="14"/>
  <c r="A421" i="14"/>
  <c r="A396" i="14"/>
  <c r="A487" i="14"/>
  <c r="A433" i="14"/>
  <c r="A381" i="14"/>
  <c r="A530" i="14"/>
  <c r="A474" i="14"/>
  <c r="A512" i="14"/>
  <c r="A370" i="14"/>
  <c r="A429" i="14"/>
  <c r="A419" i="14"/>
  <c r="A526" i="14"/>
  <c r="A447" i="14"/>
  <c r="A395" i="14"/>
  <c r="A351" i="14"/>
  <c r="A435" i="14"/>
  <c r="A427" i="14"/>
  <c r="A340" i="14"/>
  <c r="A479" i="14"/>
  <c r="A428" i="14"/>
  <c r="A383" i="14"/>
  <c r="A378" i="14"/>
  <c r="A452" i="14"/>
  <c r="A372" i="14"/>
  <c r="A506" i="14"/>
  <c r="A343" i="14"/>
  <c r="A417" i="14"/>
  <c r="A356" i="14"/>
  <c r="A402" i="14"/>
  <c r="A532" i="14"/>
  <c r="A521" i="14"/>
  <c r="A504" i="14"/>
  <c r="A508" i="14"/>
  <c r="A536" i="14"/>
  <c r="A462" i="14"/>
  <c r="A357" i="14"/>
  <c r="A471" i="14"/>
  <c r="A494" i="14"/>
  <c r="A518" i="14"/>
  <c r="A456" i="14"/>
  <c r="A525" i="14"/>
  <c r="A495" i="14"/>
  <c r="A439" i="14"/>
  <c r="A465" i="14"/>
  <c r="A390" i="14"/>
  <c r="A468" i="14"/>
  <c r="A361" i="14"/>
  <c r="A497" i="14"/>
  <c r="A336" i="14"/>
  <c r="A418" i="14"/>
  <c r="A368" i="14"/>
  <c r="A460" i="14"/>
  <c r="A338" i="14"/>
  <c r="A379" i="14"/>
  <c r="A388" i="14"/>
  <c r="A463" i="14"/>
  <c r="A493" i="14"/>
  <c r="A350" i="14"/>
  <c r="A475" i="14"/>
  <c r="A464" i="14"/>
  <c r="A373" i="14"/>
  <c r="A413" i="14"/>
  <c r="A473" i="14"/>
  <c r="A451" i="14"/>
  <c r="A382" i="14"/>
  <c r="A341" i="14"/>
  <c r="A441" i="14"/>
  <c r="A426" i="14"/>
  <c r="A513" i="14"/>
  <c r="A432" i="14"/>
  <c r="A392" i="14"/>
  <c r="A360" i="14"/>
  <c r="A400" i="14"/>
  <c r="A481" i="14"/>
  <c r="A386" i="14"/>
  <c r="A457" i="14"/>
  <c r="A446" i="14"/>
  <c r="A450" i="14"/>
  <c r="A485" i="14"/>
  <c r="A482" i="14"/>
  <c r="A443" i="14"/>
  <c r="A358" i="14"/>
  <c r="A478" i="14"/>
  <c r="A415" i="14"/>
  <c r="A528" i="14"/>
  <c r="A371" i="14"/>
  <c r="A385" i="14"/>
  <c r="A422" i="14"/>
  <c r="A394" i="14"/>
  <c r="A401" i="14"/>
  <c r="A534" i="14"/>
  <c r="A444" i="14"/>
  <c r="A455" i="14"/>
  <c r="A486" i="14"/>
  <c r="A461" i="14"/>
  <c r="A412" i="14"/>
  <c r="A440" i="14"/>
  <c r="A376" i="14"/>
  <c r="A522" i="14"/>
  <c r="A533" i="14"/>
  <c r="A425" i="14"/>
  <c r="A445" i="14"/>
  <c r="A458" i="14"/>
  <c r="A391" i="14"/>
  <c r="A399" i="14"/>
  <c r="A377" i="14"/>
  <c r="A380" i="14"/>
  <c r="A476" i="14"/>
  <c r="A519" i="14"/>
  <c r="A507" i="14"/>
  <c r="A404" i="14"/>
  <c r="A408" i="14"/>
  <c r="A438" i="14"/>
  <c r="A499" i="14"/>
  <c r="A511" i="14"/>
  <c r="A403" i="14"/>
  <c r="A490" i="14"/>
  <c r="A514" i="14"/>
  <c r="A448" i="14"/>
  <c r="A393" i="14"/>
  <c r="A406" i="14"/>
  <c r="A355" i="14"/>
  <c r="A449" i="14"/>
  <c r="A337" i="14"/>
  <c r="A405" i="14"/>
  <c r="A384" i="14"/>
  <c r="A491" i="14"/>
  <c r="A505" i="14"/>
  <c r="A369" i="14"/>
  <c r="A523" i="14"/>
  <c r="A483" i="14"/>
  <c r="A397" i="14"/>
  <c r="A516" i="14"/>
  <c r="A374" i="14"/>
  <c r="A346" i="14"/>
  <c r="A502" i="14"/>
  <c r="A527" i="14"/>
  <c r="A365" i="14"/>
  <c r="A353" i="14"/>
  <c r="P10" i="37" l="1"/>
  <c r="Q10" i="3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54" authorId="0" shapeId="0" xr:uid="{B7E766CA-00FB-4BA8-B615-E5A174EEC5E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74+ живая сталь </t>
        </r>
      </text>
    </comment>
  </commentList>
</comments>
</file>

<file path=xl/sharedStrings.xml><?xml version="1.0" encoding="utf-8"?>
<sst xmlns="http://schemas.openxmlformats.org/spreadsheetml/2006/main" count="1931" uniqueCount="490">
  <si>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</si>
  <si>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</si>
  <si>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</si>
  <si>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</si>
  <si>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</si>
  <si>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</si>
  <si>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</si>
  <si>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</si>
  <si>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</si>
  <si>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</si>
  <si>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</si>
  <si>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</si>
  <si>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</si>
  <si>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</si>
  <si>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</si>
  <si>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</si>
  <si>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</si>
  <si>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</si>
  <si>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</si>
  <si>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</si>
  <si>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</si>
  <si>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</si>
  <si>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</si>
  <si>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</si>
  <si>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</si>
  <si>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</si>
  <si>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</si>
  <si>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</si>
  <si>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</si>
  <si>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</si>
  <si>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</si>
  <si>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</si>
  <si>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</si>
  <si>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</si>
  <si>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</si>
  <si>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</si>
  <si>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</si>
  <si>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</si>
  <si>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</si>
  <si>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</si>
  <si>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</si>
  <si>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</si>
  <si>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</si>
  <si>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</si>
  <si>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</si>
  <si>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</si>
  <si>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</si>
  <si>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</si>
  <si>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</si>
  <si>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</si>
  <si>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</si>
  <si>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</si>
  <si>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</si>
  <si>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</si>
  <si>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</si>
  <si>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</si>
  <si>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</si>
  <si>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</si>
  <si>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</si>
  <si>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</si>
  <si>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</si>
  <si>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</si>
  <si>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</si>
  <si>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</si>
  <si>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</si>
  <si>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</si>
  <si>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</si>
  <si>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</si>
  <si>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</si>
  <si>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</si>
  <si>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</si>
  <si>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</si>
  <si>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</si>
  <si>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</si>
  <si>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</si>
  <si>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</si>
  <si>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</si>
  <si>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</si>
  <si>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</si>
  <si>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</si>
  <si>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</si>
  <si>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</si>
  <si>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</si>
  <si>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</si>
  <si>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</si>
  <si>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</si>
  <si>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</si>
  <si>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</si>
  <si>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</si>
  <si>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</si>
  <si>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</si>
  <si>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</si>
  <si>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</si>
  <si>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</si>
  <si>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</si>
  <si>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</si>
  <si>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</si>
  <si>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</si>
  <si>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</si>
  <si>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</si>
  <si>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</si>
  <si>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</si>
  <si>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</si>
  <si>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</si>
  <si>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</si>
  <si>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</si>
  <si>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</si>
  <si>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</si>
  <si>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</si>
  <si>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</si>
  <si>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</si>
  <si>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</si>
  <si>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</si>
  <si>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</si>
  <si>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</si>
  <si>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</si>
  <si>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</si>
  <si>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</si>
  <si>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</si>
  <si>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</si>
  <si>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</si>
  <si>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</si>
  <si>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</si>
  <si>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</si>
  <si>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</si>
  <si>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</si>
  <si>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</si>
  <si>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</si>
  <si>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</si>
  <si>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</si>
  <si>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</si>
  <si>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</si>
  <si>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</si>
  <si>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</si>
  <si>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</si>
  <si>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</si>
  <si>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</si>
  <si>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</si>
  <si>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</si>
  <si>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</si>
  <si>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</si>
  <si>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</si>
  <si>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</si>
  <si>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</si>
  <si>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</si>
  <si>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</si>
  <si>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</si>
  <si>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</si>
  <si>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</si>
  <si>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</si>
  <si>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</si>
  <si>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</si>
  <si>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</si>
  <si>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</si>
  <si>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</si>
  <si>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</si>
  <si>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</si>
  <si>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</si>
  <si>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</si>
  <si>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</si>
  <si>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</si>
  <si>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</si>
  <si>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</si>
  <si>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</si>
  <si>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</si>
  <si>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</si>
  <si>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</si>
  <si>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</si>
  <si>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</si>
  <si>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</si>
  <si>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</si>
  <si>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</si>
  <si>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</si>
  <si>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</si>
  <si>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</si>
  <si>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</si>
  <si>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</si>
  <si>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</si>
  <si>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</si>
  <si>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</si>
  <si>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</si>
  <si>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</si>
  <si>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</si>
  <si>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</si>
  <si>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</si>
  <si>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</si>
  <si>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</si>
  <si>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</si>
  <si>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</si>
  <si>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</si>
  <si>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</si>
  <si>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</si>
  <si>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Страховая премия по полису ОСАГО за УАЗ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</si>
  <si>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</si>
  <si>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</si>
  <si>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</si>
  <si>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</si>
  <si>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</si>
  <si>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</si>
  <si>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</si>
  <si>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</si>
  <si>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</si>
  <si>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</si>
  <si>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</si>
  <si>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</si>
  <si>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</si>
  <si>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</si>
  <si>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</si>
  <si>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</si>
  <si>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</si>
  <si>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</si>
  <si>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</si>
  <si>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</si>
  <si>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2 детей</t>
  </si>
  <si>
    <t>Суточные детей 2</t>
  </si>
  <si>
    <t>Наградная продукция к мероприятим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</si>
  <si>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</si>
  <si>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</si>
  <si>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</si>
  <si>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</si>
  <si>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</si>
  <si>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</si>
  <si>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</si>
  <si>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</si>
  <si>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</si>
  <si>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Пиломатериал</t>
  </si>
  <si>
    <t>Тонеры для картриджей Kyocera</t>
  </si>
  <si>
    <t xml:space="preserve">Мешки для мусора </t>
  </si>
  <si>
    <t>Тряпки для мытья</t>
  </si>
  <si>
    <t>Бытовая химия</t>
  </si>
  <si>
    <t>Фанера</t>
  </si>
  <si>
    <t>ГСМ УАЗ (Масло двигатель)</t>
  </si>
  <si>
    <t>Баннера</t>
  </si>
  <si>
    <t>Гвозди</t>
  </si>
  <si>
    <t>Краска эмаль</t>
  </si>
  <si>
    <t>Краска ВДН</t>
  </si>
  <si>
    <t>Кисти</t>
  </si>
  <si>
    <t>Перчатка пвх</t>
  </si>
  <si>
    <t>краска кудо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</si>
  <si>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</si>
  <si>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</si>
  <si>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</si>
  <si>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Грабли, лопаты</t>
  </si>
  <si>
    <t>ГСМ Бензин</t>
  </si>
  <si>
    <t>Наименование показателя объема : колличество мероприятий (штук)</t>
  </si>
  <si>
    <t>Почтовые конверты (упак 50 шт)</t>
  </si>
  <si>
    <t>Обслуживание системы видеонаблюдения</t>
  </si>
  <si>
    <t>5 = 3 ×4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</si>
  <si>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</si>
  <si>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</si>
  <si>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</si>
  <si>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</si>
  <si>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</si>
  <si>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</si>
  <si>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</si>
  <si>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</si>
  <si>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</si>
  <si>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</si>
  <si>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</si>
  <si>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</si>
  <si>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</si>
  <si>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</si>
  <si>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6=5*0,2714</t>
  </si>
  <si>
    <t>6=5*0,3643</t>
  </si>
  <si>
    <t>Штатное расписание: 11,1 человек</t>
  </si>
  <si>
    <t>старший специалист</t>
  </si>
  <si>
    <t>Планируемое число  в год:  41   мероприятий (штук) (показатель объема услуги - задание)</t>
  </si>
  <si>
    <t>Рабочих часов в год:1780,6 часа – производственный календарь на 2024 год</t>
  </si>
  <si>
    <t>(1780,6 часа ×</t>
  </si>
  <si>
    <t>4 = 3 × 1780,6</t>
  </si>
  <si>
    <t>(плановое задание 2024 года)</t>
  </si>
  <si>
    <t>1780,6 часов)</t>
  </si>
  <si>
    <t>Старший специалист</t>
  </si>
  <si>
    <t>Участие подростков Северо-Енисейского района в ТИМ "Юниор" мероприятие 7</t>
  </si>
  <si>
    <t>Проезд 6 чел</t>
  </si>
  <si>
    <t>Участие молодежи Северо-Енисейского района в инфраструктурном проекте "Новый фарватер" (г. Красноярск) мероприятие 3</t>
  </si>
  <si>
    <t>Проезд (10 чел)</t>
  </si>
  <si>
    <t>Призовой фонд на мероприятие Живая сталь</t>
  </si>
  <si>
    <t>25 коммандировок в год</t>
  </si>
  <si>
    <t>Провоз груза 140 мест (1 место=500 руб)</t>
  </si>
  <si>
    <t xml:space="preserve">Тех обслуживание систем пожарной сигнализации  </t>
  </si>
  <si>
    <t>Профилактическая дезинфекция, дератизация</t>
  </si>
  <si>
    <t>услуги автосервиса</t>
  </si>
  <si>
    <t>Предрейсовое медицинское обследование 496 раз*89руб</t>
  </si>
  <si>
    <t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t>
  </si>
  <si>
    <t>Фотобумага</t>
  </si>
  <si>
    <t>Оплата проезда к месту коммандировки  (25 команд. в год )</t>
  </si>
  <si>
    <t>Суточные при служебных коммандировках (25 команд. в год )</t>
  </si>
  <si>
    <t>Найм жилья в командировке (25 команд. в год )</t>
  </si>
  <si>
    <t>Планируемое число  в год: 54 колличество мероприятий (штук)(показатель объема услуги - задание)</t>
  </si>
  <si>
    <t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t>
  </si>
  <si>
    <t>Участие в Смене Вымпел в ЦДП Юнармия (п. Емельяново)</t>
  </si>
  <si>
    <t>Суточные детей  (5 детей)</t>
  </si>
  <si>
    <t>Проезд детей (4 детей)</t>
  </si>
  <si>
    <t>Проживание в Красноярске (2 дня)</t>
  </si>
  <si>
    <t>Участие воспитанников ВПК и Юнармии в зональном этапе конкурса по строевой подготовке мероприятие 1 день</t>
  </si>
  <si>
    <t>Проезд детей (6 детей)</t>
  </si>
  <si>
    <t>Проживание детей (6 детей)</t>
  </si>
  <si>
    <t>Суточные детей (6 детей)</t>
  </si>
  <si>
    <t>25 командировjк</t>
  </si>
  <si>
    <t>Планируемое число  в год:  54 колличество мероприятий (штук)(показатель объема услуги - задание)</t>
  </si>
  <si>
    <t>4 = 3 × 1780,6,4</t>
  </si>
  <si>
    <t>25 командировки</t>
  </si>
  <si>
    <t>Наградная продукцияк забегу "Выживший"</t>
  </si>
  <si>
    <t>Проезд подростков 4 чел</t>
  </si>
  <si>
    <t>Стрела карбоновая с резьбой для наконечника</t>
  </si>
  <si>
    <t>расходы на проведение текущего ремонта</t>
  </si>
  <si>
    <t>Батарейки GP Super, AA (LR6, 15А), алкалиновые, пальчиковые, КОМПЛЕКТ 40 шт., 15A-2CRVS, GP 15A-2CRVS40</t>
  </si>
  <si>
    <t>Батарейки GP Super, AAA (LR03, 24А), алкалиновые, мизинчиковые, КОМПЛЕКТ 60 шт., 24A-2CRVS60</t>
  </si>
  <si>
    <t>Блок для записей STAFF проклеенный, куб 8*8 см, 800 листов, цветной, чередование с белым, 120383</t>
  </si>
  <si>
    <t>Датер самонаборный металлический, 6 строк+дата, оттиск 68х47 мм, сине-красный, TRODAT 5485, кассы в комплекте</t>
  </si>
  <si>
    <t>Дырокол металлический BRAUBERG "ULTRA", до 20 листов, голубой, 228759</t>
  </si>
  <si>
    <t>Зажимы для бумаг BRAUBERG EXTRA, КОМПЛЕКТ 12 шт., 32 мм, на 140 л., золотистые, европодвес, 229587</t>
  </si>
  <si>
    <t>Зажимы для бумаг BRAUBERG, КОМПЛЕКТ 12шт., 32мм, на 140л., черные, в карт.коробке, 220560</t>
  </si>
  <si>
    <t>Зажимы для бумаг BRAUBERG, КОМПЛЕКТ 12шт., 41мм, на 200л., цветные, в карт.коробке, 224473</t>
  </si>
  <si>
    <t>Закладки клейкие ЮНЛАНДИЯ НЕОНОВЫЕ, 45×12 мм, 5 цветов х 20 листов, в пластиковой книжке, 111354</t>
  </si>
  <si>
    <t>Закладки клейкие STAFF бумажные НЕОНОВЫЕ, 50х14 мм, 5 цветов х 50 листов, 129359</t>
  </si>
  <si>
    <t>Канцелярский набор BRAUBERG "Рапсодия", 10 предметов, вращающаяся конструкция, черный, 236953</t>
  </si>
  <si>
    <t>Карандаш чернографитный BRAUBERG "ULTRA", 1 шт., HB, с ластиком, пластиковый, 181711</t>
  </si>
  <si>
    <t>Карандаши цветные ЮНЛАНДИЯ "КАРНАВАЛ", 6 цветов, пластиковые, заточенные, трехгранный корпус, 181683</t>
  </si>
  <si>
    <t>Карандаши чернографитные BRAUBERG, НАБОР 12 шт., НВ, с резинкой, пластиковый зеленый корпус, 180678</t>
  </si>
  <si>
    <t>Клейкие ленты 19 мм х 33 м канцелярские BRAUBERG, КОМПЛЕКТ 4 шт., прозрачные, гарантированная длина, 228762</t>
  </si>
  <si>
    <t>Клейкие ленты 48мм х 200м упаковочные BRAUBERG, КОМПЛЕКТ 4 шт, прозрачн, 45мкм, 440078</t>
  </si>
  <si>
    <t>Кнопки канцелярские BRAUBERG металл. серебряные, 10мм, 50 шт., в карт. коробке, 220553</t>
  </si>
  <si>
    <t>Кнопки канцелярские STAFF «EVERYDAY», 10 мм х 100 шт., РОССИЯ, в картонной коробке, 220998</t>
  </si>
  <si>
    <t>Ластик BRAUBERG "Oval PRO", 40х26х8 мм, овальный, красный пластиковый держатель, 229560</t>
  </si>
  <si>
    <t>Линейка пластиковая 30 см полупрозрачная тонированная BRAUBERG, 210610</t>
  </si>
  <si>
    <t>Лоток горизонтальный для бумаг BRAUBERG "Germanium", 5 секций, 370х355х295 мм, металл, черный, 237971</t>
  </si>
  <si>
    <t>Маркер для доски BRAUBERG с клипом, эргономичный корпус, круглый наконечник 4 мм, черный, 150846</t>
  </si>
  <si>
    <t>Маркеры стираемые для белой доски НАБОР 4 ЦВЕТА, BRAUBERG "ORIGINAL", 3 мм, 152120</t>
  </si>
  <si>
    <t>Маркеры для доски BRAUBERG SOFT, НАБОР 4шт, резиновая вставка, 5 мм, (син,черн,красн,зел), 151252</t>
  </si>
  <si>
    <t>Маркеры стираемые для белой доски НАБОР 8 ЦВЕТОВ, BRAUBERG "SOFT", 5 мм, резиновая вставка, 152112</t>
  </si>
  <si>
    <t>Мешки для мусора 120л черные в рулоне 10шт ПВД 40мкм 70х110см особо прочные ЛАЙМА 605341</t>
  </si>
  <si>
    <t>Мешки для мусора  30л зеленые в рулоне 20шт ПНД 10мкм 50х60см прочные биоразлагаемые ЛАЙМА 601400</t>
  </si>
  <si>
    <t>Мыло-крем жидкое DELUXE, 5 л, ЗОЛОТОЙ ИДЕАЛ «Персик», перламутровое, 607496</t>
  </si>
  <si>
    <t>Мыло-крем жидкое с АНТИБАКТЕРИАЛЬНЫМ ЭФФЕКТОМ, 5 л, ЗОЛОТОЙ ИДЕАЛ "Премиум Жемчужное", 607495</t>
  </si>
  <si>
    <t>Набор текстовыделителей BRAUBERG 4 шт., АССОРТИ, "DELTA PASTEL", линия 1-5 мм, 151735</t>
  </si>
  <si>
    <t>Нож универсальный 18 мм BRAUBERG автофиксатор, резиновые вставки, + 2 лезвия, блистер, 230920</t>
  </si>
  <si>
    <t>Нож  9мм с фиксатором, черно-красный, MAPED, 092211</t>
  </si>
  <si>
    <t>Нож универсальный мощный BRAUBERG металлический корпус, фиксатор, + 5 лезвий, 235404</t>
  </si>
  <si>
    <t>Ножницы BRAUBERG "Respect", 170 мм, резин. вставки, сине-черные, 3-х сторон.заточка,блистер, 231561</t>
  </si>
  <si>
    <t>Папка-уголок плотная BRAUBERG SUPER, 0,18 мм, синяя, 270479</t>
  </si>
  <si>
    <t>Папки-файлы перфорированные А5 BRAUBERG, ВЕРТИК., КОМПЛЕКТ 100 шт., гладкие, Яблоко, 35мкм, 221714</t>
  </si>
  <si>
    <t>Папки-файлы перфорированные А4 BRAUBERG, КОМПЛЕКТ 100 шт., гладкие, Яблоко, 35 мкм, 221710</t>
  </si>
  <si>
    <t>Полотенца бумажные быт., спайка 2 шт., 2-х слойные, (2х12,5 м), VEIRO (Вейро), белые, 5п22,ш/к 90995</t>
  </si>
  <si>
    <t>Ручка шариковая масляная BRAUBERG "Extra Glide Soft Color", СИНЯЯ, узел 0,7 мм, линия письма 0,35 мм, 142928</t>
  </si>
  <si>
    <t>Силовые кнопки-гвоздики BRAUBERG  цветные (шарики), 50 шт., в карт. коробке, 221550</t>
  </si>
  <si>
    <t>Силовые кнопки-гвоздики BRAUBERG цветные, 50шт., в карт. коробке, 220557</t>
  </si>
  <si>
    <t>Скобы для степлера BRAUBERG №26/6 1000 штук, 225973</t>
  </si>
  <si>
    <t>Скобы для степлера BRAUBERG №24/6 1000 штук, 220950</t>
  </si>
  <si>
    <t>Скрепки BRAUBERG, 25 мм, никелированные, треугольные, 100 шт., в картонной коробке, 270440</t>
  </si>
  <si>
    <t>Скрепки BRAUBERG, 28 мм, омедненные, 100 шт., в картонной коробке, 270448</t>
  </si>
  <si>
    <t>Скрепки большие 50 мм, BRAUBERG, оцинкованные, гофрированные, 50 шт., в картонной коробке, 270446</t>
  </si>
  <si>
    <t>Средство для мытья пола ЛАЙМА "Лимонная свежесть", концентрат, 5кг, 601606</t>
  </si>
  <si>
    <t>Средство для мытья пола ЛАЙМА "Морской бриз", концентрат, 5кг, 602296</t>
  </si>
  <si>
    <t>Средство для мытья стекол и зеркал с антибактериальным эффектом 5 л SYNERGETIC, биоразлагаемое, 96</t>
  </si>
  <si>
    <t>Стиратели магнитные для магнитно-маркерной доски, диаметр 90 мм, «Смайлик», КОМПЛЕКТ 3 ШТ., STAFF «Basic», ассорти, 237502</t>
  </si>
  <si>
    <t>Стиратель для магнитно-маркерной доски BRAUBERG, 230756</t>
  </si>
  <si>
    <t>Стяжка (хомут) нейлоновая сверхпрочная POWER LOCK, 2,5х150 мм, КОМПЛЕКТ 100 шт., белая, SONNEN, 607919</t>
  </si>
  <si>
    <t>Транспортир 10 см, 180 градусов, металлический, ПИФАГОР, 210637</t>
  </si>
  <si>
    <t>Хомуты (стяжки) нейлоновые, 2,5 мм х 200 мм, комплект 100 шт., REXANT, белые, европодвес, 07-0200-4</t>
  </si>
  <si>
    <t>Хомуты (стяжки), нейлоновые, 3,6 мм х 300 мм, комплект 100 шт., PROCONNECT, белые, европодвес, 57-0300</t>
  </si>
  <si>
    <t>Циркуль BRAUBERG "Student Oxford", 140мм, 1 сгибаемая ножка, подстраиваемая игла, чехол, 210316</t>
  </si>
  <si>
    <t>Чистящая жидкость-спрей BRAUBERG для маркерных досок, 250 мл, 510119</t>
  </si>
  <si>
    <t>Чистящая жидкость-спрей для маркерных досок УСИЛЕННАЯ ФОРМУЛА, BRAUBERG TURBO MAX, 250 мл</t>
  </si>
  <si>
    <t>Чистящее средство 1 л DOMESTOS PROFESSIONAL универсальное дезинфицирующее, отбеливающий эффект</t>
  </si>
  <si>
    <t>Средство ПЕМОЛЮКС Сода-5 "Яблоко", порошок, 480г, ш/к 80777</t>
  </si>
  <si>
    <t>Чистящее средство 5 л DOMESTOS с антивирусным и отбеливающим эффектом «Свежесть Атлантики»</t>
  </si>
  <si>
    <t>Чистящие салфетки для маркерных досок, в тубе 100 шт., влажные, BRAUBERG, 513029</t>
  </si>
  <si>
    <t>булавка</t>
  </si>
  <si>
    <t>пистолет для скоб</t>
  </si>
  <si>
    <t>смеситель + подводка</t>
  </si>
  <si>
    <t>Тент защитный из тарпаулина</t>
  </si>
  <si>
    <t>Картридж НР</t>
  </si>
  <si>
    <t>наклейка на стенд 20*120</t>
  </si>
  <si>
    <t>наклейка на стенд 20*200</t>
  </si>
  <si>
    <t>флажок настольный</t>
  </si>
  <si>
    <t>флагшток настольный</t>
  </si>
  <si>
    <t>флаг 1*1,5</t>
  </si>
  <si>
    <t>табличка кабинетная</t>
  </si>
  <si>
    <t xml:space="preserve">футболки по флагманским программам </t>
  </si>
  <si>
    <t>жалюзи 40 см</t>
  </si>
  <si>
    <t>жалюзи 50 см</t>
  </si>
  <si>
    <t>штора блэк аут</t>
  </si>
  <si>
    <t>ручка двусторонняя дверная</t>
  </si>
  <si>
    <t>доска меловая</t>
  </si>
  <si>
    <t xml:space="preserve">буклетов агитационных </t>
  </si>
  <si>
    <t xml:space="preserve">материалы для ремонта </t>
  </si>
  <si>
    <t xml:space="preserve">гравийная крошка </t>
  </si>
  <si>
    <t>баннер 2*3 м. «МЦ «АУРУМ»</t>
  </si>
  <si>
    <t>баннер «Виды деятельности», 3*4 м</t>
  </si>
  <si>
    <t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</si>
  <si>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Зарница 2.0</t>
  </si>
  <si>
    <t>Сахар</t>
  </si>
  <si>
    <t>крупа гречневая</t>
  </si>
  <si>
    <t>Масло раст 0,9</t>
  </si>
  <si>
    <t>Масло сливочное</t>
  </si>
  <si>
    <t>хлеб</t>
  </si>
  <si>
    <t>чай 100 гр</t>
  </si>
  <si>
    <t>Консервы мяс</t>
  </si>
  <si>
    <t>Доставка участников из поселков в С-Е</t>
  </si>
  <si>
    <t>Участие подростков в выездных мероприятиях</t>
  </si>
  <si>
    <t>Проезд детей (12 детей + 2 сопровождающих)</t>
  </si>
  <si>
    <t>Суточные детей (12 детей*9дней)</t>
  </si>
  <si>
    <t>Проживание детей (12 детей)</t>
  </si>
  <si>
    <t>Бандаж</t>
  </si>
  <si>
    <t>Оклюзивный пластырь</t>
  </si>
  <si>
    <t>Бинт</t>
  </si>
  <si>
    <t>Термоодеяло</t>
  </si>
  <si>
    <t>Жгут турникет</t>
  </si>
  <si>
    <t>Кабель акустический</t>
  </si>
  <si>
    <t>Баллон СО2</t>
  </si>
  <si>
    <t>Жгут эсмарха 10 шт.</t>
  </si>
  <si>
    <t>Лента оградительная</t>
  </si>
  <si>
    <t>Веревка универсальная</t>
  </si>
  <si>
    <t>Баллон газовый Универсальный</t>
  </si>
  <si>
    <t>Тарелки одноразовые</t>
  </si>
  <si>
    <t>Ложки одноразовые</t>
  </si>
  <si>
    <t>Черпак</t>
  </si>
  <si>
    <t>Ведро 12л</t>
  </si>
  <si>
    <t>Пакеты для мусора 120л/50шт</t>
  </si>
  <si>
    <t>Сковорода антипригарная 26см</t>
  </si>
  <si>
    <t>Кастрюдя нерж сталь 5,7л</t>
  </si>
  <si>
    <t>Дым ШД-90</t>
  </si>
  <si>
    <t>Проезд детей (3 детей)</t>
  </si>
  <si>
    <t>Региональный этап "Зарница 2.0"Красноярск</t>
  </si>
  <si>
    <t>Суточные сотрудник сопровождения</t>
  </si>
  <si>
    <t>Суточные детей  (11 детей)</t>
  </si>
  <si>
    <t>Проезд детей (12 детей)</t>
  </si>
  <si>
    <t>Зональный этап "Зарница 2.0" Лесосибирск</t>
  </si>
  <si>
    <t>Проживание детей 11 чел</t>
  </si>
  <si>
    <t>Проезд детей (11 детей)</t>
  </si>
  <si>
    <t>Тренировочные сборы, приуроченные к празднованию 79 годовщины подебы</t>
  </si>
  <si>
    <t>Суточные детей (4 детей)</t>
  </si>
  <si>
    <t>ОЗК</t>
  </si>
  <si>
    <t>Тактические очки</t>
  </si>
  <si>
    <t>тактические наушники</t>
  </si>
  <si>
    <t>Перчатки демисезон</t>
  </si>
  <si>
    <t>Спальный мешок туристический</t>
  </si>
  <si>
    <t>перчатки тактические летние Юнармия</t>
  </si>
  <si>
    <t>перчатки тактические зимние Юнармия</t>
  </si>
  <si>
    <t>шарфы зимние черные Юнармия</t>
  </si>
  <si>
    <t>индивидуальные противохимические пакеты</t>
  </si>
  <si>
    <t>коврик туристический</t>
  </si>
  <si>
    <t>Магазин массо-габаритный АК-74</t>
  </si>
  <si>
    <t>Макет патрона массо-габаритный</t>
  </si>
  <si>
    <t>Носилки тактические</t>
  </si>
  <si>
    <t>Маскировочная сеть 2*4</t>
  </si>
  <si>
    <t>Маскировочная сеть 3*6</t>
  </si>
  <si>
    <t>Бандаж ИПП</t>
  </si>
  <si>
    <t>Перевяз пакет</t>
  </si>
  <si>
    <t>Шина мягкая</t>
  </si>
  <si>
    <t>Декомпрессионная игла</t>
  </si>
  <si>
    <t>Щиток глазной</t>
  </si>
  <si>
    <t>Ножницы тактические</t>
  </si>
  <si>
    <t>Воздуховод нозофарингиальный</t>
  </si>
  <si>
    <t>Бинт компрессионный</t>
  </si>
  <si>
    <t>Жгут эсмарха</t>
  </si>
  <si>
    <t>Лента оградительная 250 м</t>
  </si>
  <si>
    <t>значок георгиевская лента в ассортименте</t>
  </si>
  <si>
    <t>Баннер 9 мая</t>
  </si>
  <si>
    <t>Венок на возложение</t>
  </si>
  <si>
    <t>георгиевская лента</t>
  </si>
  <si>
    <t>зажигалка</t>
  </si>
  <si>
    <t>гвоздика искусственная для возложения</t>
  </si>
  <si>
    <t>одноразовые стаканы</t>
  </si>
  <si>
    <t>одноразовые ложки</t>
  </si>
  <si>
    <t>одноразовые тарелки</t>
  </si>
  <si>
    <t>парафиновый вкладыш для лампады (60 шт)</t>
  </si>
  <si>
    <t>медаль из акрила 70мм (Золотая стрела)</t>
  </si>
  <si>
    <t>медаль из акрила 70мм (футбол на снегу)</t>
  </si>
  <si>
    <t>Медаль дизайнерская из акрила (югикасен на подледке)</t>
  </si>
  <si>
    <t>Статуэтка из акрила с УФ печатью</t>
  </si>
  <si>
    <t>Статуэтка из акрила с гравировкой</t>
  </si>
  <si>
    <t>флажок бумажный</t>
  </si>
  <si>
    <t>хэштэг премия главы</t>
  </si>
  <si>
    <t>хэштэг день молодежи</t>
  </si>
  <si>
    <t>хэштэг объединяем Россию</t>
  </si>
  <si>
    <t>хэштэг мы Россия</t>
  </si>
  <si>
    <t>баннер фотозона</t>
  </si>
  <si>
    <t>футболка с лого</t>
  </si>
  <si>
    <t xml:space="preserve">статуэтка наградная </t>
  </si>
  <si>
    <t>кг</t>
  </si>
  <si>
    <t>бут</t>
  </si>
  <si>
    <t>бул</t>
  </si>
  <si>
    <t>пач</t>
  </si>
  <si>
    <t>проезд</t>
  </si>
  <si>
    <t>1.3 Материальные запасы и особо ценное движимое имущество, потребляемое (используемое) в процессе оказания услуги</t>
  </si>
  <si>
    <t>на 14.08.2024 год</t>
  </si>
  <si>
    <t>Приложение №1 к Приказу отдела физической культуры, спорта и молодежной политики Северо-Енисейского района от 14.08.2024 № 65-ос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</si>
</sst>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30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4" fontId="18" fillId="4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38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4" fontId="39" fillId="3" borderId="7" xfId="0" applyNumberFormat="1" applyFont="1" applyFill="1" applyBorder="1" applyAlignment="1">
      <alignment horizontal="center" vertical="center" wrapText="1" readingOrder="1"/>
    </xf>
    <xf numFmtId="4" fontId="40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/>
    </xf>
    <xf numFmtId="4" fontId="41" fillId="4" borderId="7" xfId="0" applyNumberFormat="1" applyFont="1" applyFill="1" applyBorder="1" applyAlignment="1">
      <alignment vertical="top" wrapText="1"/>
    </xf>
    <xf numFmtId="4" fontId="40" fillId="4" borderId="7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9" fillId="4" borderId="7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3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32" xfId="0" applyFont="1" applyFill="1" applyBorder="1" applyAlignment="1">
      <alignment vertical="top" wrapText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4" fontId="42" fillId="4" borderId="0" xfId="0" applyNumberFormat="1" applyFont="1" applyFill="1"/>
    <xf numFmtId="165" fontId="5" fillId="8" borderId="7" xfId="0" applyNumberFormat="1" applyFont="1" applyFill="1" applyBorder="1" applyAlignment="1">
      <alignment horizontal="center" vertical="top" wrapText="1" readingOrder="1"/>
    </xf>
    <xf numFmtId="4" fontId="20" fillId="8" borderId="7" xfId="0" applyNumberFormat="1" applyFont="1" applyFill="1" applyBorder="1"/>
    <xf numFmtId="4" fontId="3" fillId="8" borderId="7" xfId="0" applyNumberFormat="1" applyFont="1" applyFill="1" applyBorder="1" applyAlignment="1">
      <alignment horizontal="center"/>
    </xf>
    <xf numFmtId="169" fontId="4" fillId="4" borderId="7" xfId="0" applyNumberFormat="1" applyFont="1" applyFill="1" applyBorder="1" applyAlignment="1">
      <alignment vertical="top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4" fontId="21" fillId="8" borderId="1" xfId="0" applyNumberFormat="1" applyFont="1" applyFill="1" applyBorder="1" applyAlignment="1">
      <alignment horizontal="center" vertical="center" wrapText="1" readingOrder="1"/>
    </xf>
    <xf numFmtId="165" fontId="3" fillId="8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 readingOrder="1"/>
    </xf>
    <xf numFmtId="165" fontId="3" fillId="11" borderId="7" xfId="0" applyNumberFormat="1" applyFont="1" applyFill="1" applyBorder="1" applyAlignment="1">
      <alignment horizontal="center"/>
    </xf>
    <xf numFmtId="0" fontId="5" fillId="4" borderId="15" xfId="0" applyFont="1" applyFill="1" applyBorder="1" applyAlignment="1">
      <alignment vertical="top" wrapText="1"/>
    </xf>
    <xf numFmtId="4" fontId="20" fillId="9" borderId="14" xfId="0" applyNumberFormat="1" applyFont="1" applyFill="1" applyBorder="1" applyAlignment="1">
      <alignment horizontal="center" vertical="center" wrapText="1"/>
    </xf>
    <xf numFmtId="164" fontId="27" fillId="8" borderId="7" xfId="1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 applyAlignment="1">
      <alignment horizontal="center" vertical="center" wrapText="1" readingOrder="1"/>
    </xf>
    <xf numFmtId="4" fontId="5" fillId="3" borderId="13" xfId="0" applyNumberFormat="1" applyFont="1" applyFill="1" applyBorder="1" applyAlignment="1">
      <alignment horizontal="center" vertical="center" wrapText="1" readingOrder="1"/>
    </xf>
    <xf numFmtId="4" fontId="3" fillId="4" borderId="9" xfId="0" applyNumberFormat="1" applyFont="1" applyFill="1" applyBorder="1" applyAlignment="1">
      <alignment vertical="center" wrapText="1" readingOrder="1"/>
    </xf>
    <xf numFmtId="4" fontId="18" fillId="4" borderId="9" xfId="0" applyNumberFormat="1" applyFont="1" applyFill="1" applyBorder="1" applyAlignment="1">
      <alignment horizontal="center" vertical="top"/>
    </xf>
    <xf numFmtId="4" fontId="20" fillId="8" borderId="33" xfId="0" applyNumberFormat="1" applyFont="1" applyFill="1" applyBorder="1"/>
    <xf numFmtId="4" fontId="20" fillId="9" borderId="14" xfId="0" applyNumberFormat="1" applyFont="1" applyFill="1" applyBorder="1" applyAlignment="1">
      <alignment horizontal="center" vertical="center" wrapText="1" readingOrder="1"/>
    </xf>
    <xf numFmtId="4" fontId="46" fillId="8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center" wrapText="1" readingOrder="1"/>
    </xf>
    <xf numFmtId="0" fontId="30" fillId="4" borderId="7" xfId="0" applyFont="1" applyFill="1" applyBorder="1" applyAlignment="1">
      <alignment horizontal="left" wrapText="1"/>
    </xf>
    <xf numFmtId="0" fontId="4" fillId="3" borderId="29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 wrapText="1"/>
    </xf>
    <xf numFmtId="4" fontId="20" fillId="9" borderId="7" xfId="0" applyNumberFormat="1" applyFont="1" applyFill="1" applyBorder="1" applyAlignment="1">
      <alignment horizontal="center" vertical="center" wrapText="1"/>
    </xf>
    <xf numFmtId="4" fontId="7" fillId="3" borderId="16" xfId="0" applyNumberFormat="1" applyFont="1" applyFill="1" applyBorder="1" applyAlignment="1">
      <alignment horizontal="center" vertical="top" wrapText="1" readingOrder="1"/>
    </xf>
    <xf numFmtId="0" fontId="7" fillId="4" borderId="16" xfId="0" applyFont="1" applyFill="1" applyBorder="1" applyAlignment="1">
      <alignment horizontal="left" vertical="top" wrapText="1" readingOrder="1"/>
    </xf>
    <xf numFmtId="0" fontId="7" fillId="4" borderId="16" xfId="0" applyFont="1" applyFill="1" applyBorder="1" applyAlignment="1">
      <alignment horizontal="center" vertical="center" wrapText="1" readingOrder="1"/>
    </xf>
    <xf numFmtId="3" fontId="7" fillId="4" borderId="13" xfId="0" applyNumberFormat="1" applyFont="1" applyFill="1" applyBorder="1" applyAlignment="1">
      <alignment horizontal="center" vertical="center" wrapText="1" readingOrder="1"/>
    </xf>
    <xf numFmtId="4" fontId="7" fillId="4" borderId="13" xfId="0" applyNumberFormat="1" applyFont="1" applyFill="1" applyBorder="1" applyAlignment="1">
      <alignment horizontal="center" vertical="top" wrapText="1" readingOrder="1"/>
    </xf>
    <xf numFmtId="164" fontId="20" fillId="8" borderId="7" xfId="1" applyFont="1" applyFill="1" applyBorder="1" applyAlignment="1">
      <alignment vertical="top" wrapText="1"/>
    </xf>
    <xf numFmtId="0" fontId="5" fillId="4" borderId="7" xfId="0" applyFont="1" applyFill="1" applyBorder="1" applyAlignment="1">
      <alignment vertical="center" wrapText="1"/>
    </xf>
    <xf numFmtId="4" fontId="20" fillId="8" borderId="9" xfId="0" applyNumberFormat="1" applyFont="1" applyFill="1" applyBorder="1" applyAlignment="1">
      <alignment horizontal="center" vertical="top" wrapText="1" readingOrder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top" wrapText="1"/>
    </xf>
    <xf numFmtId="4" fontId="20" fillId="11" borderId="7" xfId="0" applyNumberFormat="1" applyFont="1" applyFill="1" applyBorder="1" applyAlignment="1">
      <alignment horizontal="center" vertical="center" wrapText="1" readingOrder="1"/>
    </xf>
    <xf numFmtId="4" fontId="20" fillId="10" borderId="14" xfId="0" applyNumberFormat="1" applyFont="1" applyFill="1" applyBorder="1" applyAlignment="1">
      <alignment horizontal="center" vertical="center" wrapText="1" readingOrder="1"/>
    </xf>
    <xf numFmtId="2" fontId="5" fillId="4" borderId="0" xfId="0" applyNumberFormat="1" applyFont="1" applyFill="1"/>
    <xf numFmtId="0" fontId="10" fillId="4" borderId="0" xfId="0" applyFont="1" applyFill="1" applyAlignment="1">
      <alignment horizontal="center" vertical="top" wrapText="1"/>
    </xf>
    <xf numFmtId="1" fontId="10" fillId="4" borderId="0" xfId="0" applyNumberFormat="1" applyFont="1" applyFill="1" applyAlignment="1">
      <alignment horizontal="center" vertical="top" wrapText="1"/>
    </xf>
    <xf numFmtId="0" fontId="5" fillId="4" borderId="15" xfId="0" applyFont="1" applyFill="1" applyBorder="1" applyAlignment="1">
      <alignment vertical="top" wrapText="1" readingOrder="1"/>
    </xf>
    <xf numFmtId="4" fontId="24" fillId="10" borderId="14" xfId="0" applyNumberFormat="1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vertical="center"/>
    </xf>
    <xf numFmtId="0" fontId="4" fillId="4" borderId="16" xfId="3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horizontal="center" vertical="top" wrapText="1"/>
    </xf>
    <xf numFmtId="4" fontId="36" fillId="11" borderId="7" xfId="0" applyNumberFormat="1" applyFont="1" applyFill="1" applyBorder="1"/>
    <xf numFmtId="164" fontId="27" fillId="11" borderId="7" xfId="1" applyFont="1" applyFill="1" applyBorder="1" applyAlignment="1">
      <alignment vertical="top" wrapText="1"/>
    </xf>
    <xf numFmtId="4" fontId="21" fillId="11" borderId="7" xfId="0" applyNumberFormat="1" applyFont="1" applyFill="1" applyBorder="1" applyAlignment="1">
      <alignment horizontal="center" vertical="top" wrapText="1" readingOrder="1"/>
    </xf>
    <xf numFmtId="4" fontId="21" fillId="10" borderId="14" xfId="0" applyNumberFormat="1" applyFont="1" applyFill="1" applyBorder="1" applyAlignment="1">
      <alignment horizontal="center" vertical="center" wrapText="1" readingOrder="1"/>
    </xf>
    <xf numFmtId="4" fontId="21" fillId="11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  <xf numFmtId="4" fontId="27" fillId="3" borderId="26" xfId="0" applyNumberFormat="1" applyFont="1" applyFill="1" applyBorder="1" applyAlignment="1">
      <alignment horizontal="center" vertical="center"/>
    </xf>
    <xf numFmtId="0" fontId="22" fillId="0" borderId="7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10" fillId="4" borderId="17" xfId="0" applyFont="1" applyFill="1" applyBorder="1" applyAlignment="1">
      <alignment horizontal="left" vertical="top" wrapText="1"/>
    </xf>
    <xf numFmtId="0" fontId="22" fillId="0" borderId="7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10" fillId="4" borderId="9" xfId="0" applyFont="1" applyFill="1" applyBorder="1" applyAlignment="1">
      <alignment horizontal="center" vertical="top" wrapText="1"/>
    </xf>
    <xf numFmtId="4" fontId="22" fillId="0" borderId="7" xfId="0" applyNumberFormat="1" applyFont="1" applyBorder="1" applyAlignment="1">
      <alignment vertical="center"/>
    </xf>
    <xf numFmtId="4" fontId="10" fillId="4" borderId="9" xfId="0" applyNumberFormat="1" applyFont="1" applyFill="1" applyBorder="1" applyAlignment="1">
      <alignment vertical="top" wrapText="1"/>
    </xf>
    <xf numFmtId="0" fontId="3" fillId="13" borderId="7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27" fillId="14" borderId="2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30" fillId="0" borderId="7" xfId="0" applyFont="1" applyBorder="1" applyAlignment="1">
      <alignment horizontal="left" wrapText="1"/>
    </xf>
    <xf numFmtId="0" fontId="30" fillId="0" borderId="7" xfId="0" applyFont="1" applyBorder="1" applyAlignment="1">
      <alignment horizontal="center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 vertical="top" wrapText="1" readingOrder="1"/>
    </xf>
    <xf numFmtId="0" fontId="4" fillId="4" borderId="7" xfId="3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32" fillId="4" borderId="15" xfId="0" applyFont="1" applyFill="1" applyBorder="1" applyAlignment="1">
      <alignment horizontal="center" wrapText="1"/>
    </xf>
    <xf numFmtId="0" fontId="32" fillId="4" borderId="16" xfId="0" applyFont="1" applyFill="1" applyBorder="1" applyAlignment="1">
      <alignment horizontal="center" wrapText="1"/>
    </xf>
    <xf numFmtId="0" fontId="32" fillId="4" borderId="13" xfId="0" applyFont="1" applyFill="1" applyBorder="1" applyAlignment="1">
      <alignment horizontal="center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center" vertical="center" wrapText="1" readingOrder="1"/>
    </xf>
    <xf numFmtId="0" fontId="3" fillId="4" borderId="14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27" fillId="4" borderId="16" xfId="0" applyFont="1" applyFill="1" applyBorder="1" applyAlignment="1">
      <alignment horizontal="center" vertical="top" wrapText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zoomScale="80" zoomScaleNormal="80" workbookViewId="0">
      <selection activeCell="B3" sqref="B3:K4"/>
    </sheetView>
  </sheetViews>
  <sheetFormatPr defaultColWidth="9.140625" defaultRowHeight="15" x14ac:dyDescent="0.25"/>
  <cols>
    <col min="1" max="1" width="23.7109375" style="35" customWidth="1"/>
    <col min="2" max="3" width="22.5703125" style="35" customWidth="1"/>
    <col min="4" max="4" width="14.28515625" style="35" customWidth="1"/>
    <col min="5" max="5" width="13.140625" style="35" customWidth="1"/>
    <col min="6" max="6" width="15.140625" style="35" customWidth="1"/>
    <col min="7" max="7" width="11.85546875" style="35" customWidth="1"/>
    <col min="8" max="8" width="12.7109375" style="35" customWidth="1"/>
    <col min="9" max="9" width="16.5703125" style="35" customWidth="1"/>
    <col min="10" max="10" width="13.140625" style="35" customWidth="1"/>
    <col min="11" max="11" width="23.85546875" style="35" customWidth="1"/>
    <col min="12" max="13" width="9.140625" style="35"/>
    <col min="14" max="14" width="21.28515625" style="35" customWidth="1"/>
    <col min="15" max="15" width="16.7109375" style="35" customWidth="1"/>
    <col min="16" max="16" width="13.7109375" style="35" customWidth="1"/>
    <col min="17" max="17" width="11.42578125" style="35" customWidth="1"/>
    <col min="18" max="16384" width="9.1406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83" t="s">
        <v>254</v>
      </c>
      <c r="J1" s="483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84" t="s">
        <v>489</v>
      </c>
      <c r="J2" s="484"/>
      <c r="K2" s="484"/>
      <c r="L2" s="162"/>
      <c r="M2" s="162"/>
    </row>
    <row r="3" spans="1:17" ht="30" x14ac:dyDescent="0.25">
      <c r="A3" s="182" t="s">
        <v>199</v>
      </c>
      <c r="B3" s="485" t="str">
        <f>'инновации+добровольчество0,3625'!B3:H3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85"/>
      <c r="D3" s="485"/>
      <c r="E3" s="485"/>
      <c r="F3" s="485"/>
      <c r="G3" s="485"/>
      <c r="H3" s="485"/>
      <c r="I3" s="485"/>
      <c r="J3" s="485"/>
      <c r="K3" s="485"/>
    </row>
    <row r="4" spans="1:17" x14ac:dyDescent="0.25">
      <c r="A4" s="41"/>
      <c r="B4" s="486"/>
      <c r="C4" s="486"/>
      <c r="D4" s="486"/>
      <c r="E4" s="486"/>
      <c r="F4" s="486"/>
      <c r="G4" s="486"/>
      <c r="H4" s="486"/>
      <c r="I4" s="486"/>
      <c r="J4" s="486"/>
      <c r="K4" s="486"/>
    </row>
    <row r="5" spans="1:17" ht="15" customHeight="1" x14ac:dyDescent="0.25">
      <c r="A5" s="487" t="s">
        <v>83</v>
      </c>
      <c r="B5" s="488"/>
      <c r="C5" s="488"/>
      <c r="D5" s="487" t="s">
        <v>32</v>
      </c>
      <c r="E5" s="479"/>
      <c r="F5" s="479"/>
      <c r="G5" s="479"/>
      <c r="H5" s="479"/>
      <c r="I5" s="479"/>
      <c r="J5" s="480"/>
      <c r="K5" s="481" t="s">
        <v>33</v>
      </c>
    </row>
    <row r="6" spans="1:17" ht="120" customHeight="1" x14ac:dyDescent="0.25">
      <c r="A6" s="183" t="s">
        <v>92</v>
      </c>
      <c r="B6" s="183" t="s">
        <v>93</v>
      </c>
      <c r="C6" s="183" t="s">
        <v>94</v>
      </c>
      <c r="D6" s="184" t="s">
        <v>95</v>
      </c>
      <c r="E6" s="185" t="s">
        <v>96</v>
      </c>
      <c r="F6" s="186" t="s">
        <v>101</v>
      </c>
      <c r="G6" s="187" t="s">
        <v>97</v>
      </c>
      <c r="H6" s="187" t="s">
        <v>100</v>
      </c>
      <c r="I6" s="187" t="s">
        <v>98</v>
      </c>
      <c r="J6" s="187" t="s">
        <v>99</v>
      </c>
      <c r="K6" s="482"/>
    </row>
    <row r="7" spans="1:17" x14ac:dyDescent="0.25">
      <c r="A7" s="188">
        <v>1</v>
      </c>
      <c r="B7" s="188">
        <v>2</v>
      </c>
      <c r="C7" s="188">
        <v>3</v>
      </c>
      <c r="D7" s="189">
        <v>4</v>
      </c>
      <c r="E7" s="190">
        <v>5</v>
      </c>
      <c r="F7" s="190">
        <v>6</v>
      </c>
      <c r="G7" s="190">
        <v>7</v>
      </c>
      <c r="H7" s="190">
        <v>8</v>
      </c>
      <c r="I7" s="190">
        <v>9</v>
      </c>
      <c r="J7" s="190">
        <v>10</v>
      </c>
      <c r="K7" s="191">
        <v>11</v>
      </c>
      <c r="N7" s="36"/>
    </row>
    <row r="8" spans="1:17" x14ac:dyDescent="0.25">
      <c r="A8" s="353">
        <f>'инновации+добровольчество0,3625'!I28</f>
        <v>2897074.269748</v>
      </c>
      <c r="B8" s="353">
        <f>'инновации+добровольчество0,3625'!G57</f>
        <v>152250</v>
      </c>
      <c r="C8" s="353">
        <f>'инновации+добровольчество0,3625'!G68</f>
        <v>550000</v>
      </c>
      <c r="D8" s="354">
        <f>'инновации+добровольчество0,3625'!F113</f>
        <v>134125.00362500001</v>
      </c>
      <c r="E8" s="355">
        <f>'инновации+добровольчество0,3625'!F174</f>
        <v>326704.9375</v>
      </c>
      <c r="F8" s="5">
        <v>0</v>
      </c>
      <c r="G8" s="355">
        <f>'инновации+добровольчество0,3625'!G132</f>
        <v>81127.502999999997</v>
      </c>
      <c r="H8" s="355">
        <f>'инновации+добровольчество0,3625'!G140</f>
        <v>25375</v>
      </c>
      <c r="I8" s="355">
        <f>'инновации+добровольчество0,3625'!I82+'инновации+добровольчество0,3625'!F93</f>
        <v>1788238.2207655001</v>
      </c>
      <c r="J8" s="5">
        <f>'инновации+добровольчество0,3625'!G99+'инновации+добровольчество0,3625'!F431</f>
        <v>423461.98749999999</v>
      </c>
      <c r="K8" s="192">
        <f>SUM(A8:J8)</f>
        <v>6378356.9221385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3" t="s">
        <v>200</v>
      </c>
      <c r="B10" s="485" t="str">
        <f>'патриотика0,3625'!B3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85"/>
      <c r="D10" s="485"/>
      <c r="E10" s="485"/>
      <c r="F10" s="485"/>
      <c r="G10" s="485"/>
      <c r="H10" s="485"/>
      <c r="I10" s="485"/>
      <c r="J10" s="485"/>
      <c r="K10" s="485"/>
      <c r="N10" s="181" t="s">
        <v>176</v>
      </c>
      <c r="O10" s="166">
        <v>18909740</v>
      </c>
      <c r="P10" s="36">
        <f>K8+K15+K23</f>
        <v>18909740.004519999</v>
      </c>
      <c r="Q10" s="36">
        <f>O10-P10</f>
        <v>-4.5199990272521973E-3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166</v>
      </c>
      <c r="O11" s="36">
        <f>N7+N15+N23</f>
        <v>0</v>
      </c>
      <c r="P11" s="36"/>
    </row>
    <row r="12" spans="1:17" ht="45" customHeight="1" x14ac:dyDescent="0.25">
      <c r="A12" s="487" t="s">
        <v>83</v>
      </c>
      <c r="B12" s="488"/>
      <c r="C12" s="488"/>
      <c r="D12" s="487" t="s">
        <v>32</v>
      </c>
      <c r="E12" s="479"/>
      <c r="F12" s="479"/>
      <c r="G12" s="479"/>
      <c r="H12" s="479"/>
      <c r="I12" s="479"/>
      <c r="J12" s="480"/>
      <c r="K12" s="481" t="s">
        <v>33</v>
      </c>
      <c r="P12" s="36"/>
    </row>
    <row r="13" spans="1:17" ht="85.15" customHeight="1" x14ac:dyDescent="0.25">
      <c r="A13" s="183" t="s">
        <v>92</v>
      </c>
      <c r="B13" s="183" t="s">
        <v>93</v>
      </c>
      <c r="C13" s="183" t="s">
        <v>94</v>
      </c>
      <c r="D13" s="184" t="s">
        <v>95</v>
      </c>
      <c r="E13" s="185" t="s">
        <v>96</v>
      </c>
      <c r="F13" s="186" t="s">
        <v>101</v>
      </c>
      <c r="G13" s="187" t="s">
        <v>97</v>
      </c>
      <c r="H13" s="187" t="s">
        <v>100</v>
      </c>
      <c r="I13" s="187" t="s">
        <v>98</v>
      </c>
      <c r="J13" s="187" t="s">
        <v>99</v>
      </c>
      <c r="K13" s="482"/>
      <c r="P13" s="36"/>
    </row>
    <row r="14" spans="1:17" x14ac:dyDescent="0.25">
      <c r="A14" s="194">
        <v>1</v>
      </c>
      <c r="B14" s="194">
        <v>2</v>
      </c>
      <c r="C14" s="194">
        <v>3</v>
      </c>
      <c r="D14" s="195">
        <v>4</v>
      </c>
      <c r="E14" s="190">
        <v>6</v>
      </c>
      <c r="F14" s="190">
        <v>7</v>
      </c>
      <c r="G14" s="190">
        <v>8</v>
      </c>
      <c r="H14" s="190">
        <v>9</v>
      </c>
      <c r="I14" s="190">
        <v>10</v>
      </c>
      <c r="J14" s="190">
        <v>11</v>
      </c>
      <c r="K14" s="191">
        <v>12</v>
      </c>
    </row>
    <row r="15" spans="1:17" x14ac:dyDescent="0.25">
      <c r="A15" s="353">
        <f>'патриотика0,3625'!I27</f>
        <v>2897074.269748</v>
      </c>
      <c r="B15" s="353">
        <f>'патриотика0,3625'!G235</f>
        <v>152250</v>
      </c>
      <c r="C15" s="353">
        <f>'патриотика0,3625'!G166</f>
        <v>1761514</v>
      </c>
      <c r="D15" s="354">
        <f>'патриотика0,3625'!F216</f>
        <v>134125.00362500001</v>
      </c>
      <c r="E15" s="355">
        <f>'патриотика0,3625'!F286</f>
        <v>326704.9375</v>
      </c>
      <c r="F15" s="5">
        <v>0</v>
      </c>
      <c r="G15" s="355">
        <f>'патриотика0,3625'!G245</f>
        <v>81127.502999999997</v>
      </c>
      <c r="H15" s="355">
        <f>'патриотика0,3625'!G253</f>
        <v>25375</v>
      </c>
      <c r="I15" s="355">
        <f>'патриотика0,3625'!I182+'патриотика0,3625'!F192</f>
        <v>1788238.2207655001</v>
      </c>
      <c r="J15" s="5">
        <f>'патриотика0,3625'!G222+'патриотика0,3625'!F538</f>
        <v>423461.98749999999</v>
      </c>
      <c r="K15" s="192">
        <f>SUM(A15:J15)</f>
        <v>7589870.9221385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3" t="s">
        <v>200</v>
      </c>
      <c r="B18" s="485" t="str">
        <f>'таланты+инициативы0,275'!B3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85"/>
      <c r="D18" s="485"/>
      <c r="E18" s="485"/>
      <c r="F18" s="485"/>
      <c r="G18" s="485"/>
      <c r="H18" s="485"/>
      <c r="I18" s="485"/>
      <c r="J18" s="485"/>
      <c r="K18" s="485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76" t="s">
        <v>40</v>
      </c>
      <c r="B20" s="477"/>
      <c r="C20" s="477"/>
      <c r="D20" s="478" t="s">
        <v>32</v>
      </c>
      <c r="E20" s="479"/>
      <c r="F20" s="479"/>
      <c r="G20" s="479"/>
      <c r="H20" s="479"/>
      <c r="I20" s="479"/>
      <c r="J20" s="480"/>
      <c r="K20" s="481" t="s">
        <v>33</v>
      </c>
    </row>
    <row r="21" spans="1:14" ht="84" customHeight="1" x14ac:dyDescent="0.25">
      <c r="A21" s="186" t="s">
        <v>92</v>
      </c>
      <c r="B21" s="186" t="s">
        <v>93</v>
      </c>
      <c r="C21" s="186" t="s">
        <v>94</v>
      </c>
      <c r="D21" s="196" t="s">
        <v>95</v>
      </c>
      <c r="E21" s="197" t="s">
        <v>96</v>
      </c>
      <c r="F21" s="186" t="s">
        <v>101</v>
      </c>
      <c r="G21" s="198" t="s">
        <v>97</v>
      </c>
      <c r="H21" s="198" t="s">
        <v>100</v>
      </c>
      <c r="I21" s="198" t="s">
        <v>98</v>
      </c>
      <c r="J21" s="198" t="s">
        <v>99</v>
      </c>
      <c r="K21" s="482"/>
    </row>
    <row r="22" spans="1:14" x14ac:dyDescent="0.25">
      <c r="A22" s="194">
        <v>1</v>
      </c>
      <c r="B22" s="194">
        <v>2</v>
      </c>
      <c r="C22" s="194">
        <v>3</v>
      </c>
      <c r="D22" s="189">
        <v>5</v>
      </c>
      <c r="E22" s="190">
        <v>6</v>
      </c>
      <c r="F22" s="190">
        <v>7</v>
      </c>
      <c r="G22" s="190">
        <v>8</v>
      </c>
      <c r="H22" s="190">
        <v>9</v>
      </c>
      <c r="I22" s="190">
        <v>10</v>
      </c>
      <c r="J22" s="190">
        <v>11</v>
      </c>
      <c r="K22" s="191">
        <v>12</v>
      </c>
    </row>
    <row r="23" spans="1:14" x14ac:dyDescent="0.25">
      <c r="A23" s="353">
        <f>'таланты+инициативы0,275'!I27</f>
        <v>2193805.6894640001</v>
      </c>
      <c r="B23" s="353">
        <f>'таланты+инициативы0,275'!G129</f>
        <v>115500.00000000001</v>
      </c>
      <c r="C23" s="353">
        <f>'таланты+инициативы0,275'!G75</f>
        <v>520000</v>
      </c>
      <c r="D23" s="354">
        <f>'таланты+инициативы0,275'!F114</f>
        <v>101750.00275</v>
      </c>
      <c r="E23" s="355">
        <f>'таланты+инициативы0,275'!F174</f>
        <v>247845.125</v>
      </c>
      <c r="F23" s="5">
        <v>0</v>
      </c>
      <c r="G23" s="355">
        <f>'таланты+инициативы0,275'!G140</f>
        <v>61545.004000000001</v>
      </c>
      <c r="H23" s="355">
        <f>'таланты+инициативы0,275'!G148</f>
        <v>19250</v>
      </c>
      <c r="I23" s="355">
        <f>'таланты+инициативы0,275'!I89+'таланты+инициативы0,275'!F100</f>
        <v>1360569.3140290002</v>
      </c>
      <c r="J23" s="5">
        <f>'таланты+инициативы0,275'!G119+'таланты+инициативы0,275'!F426</f>
        <v>321247.02500000002</v>
      </c>
      <c r="K23" s="400">
        <f>SUM(A23:J23)</f>
        <v>4941512.1602430008</v>
      </c>
      <c r="N23" s="36"/>
    </row>
    <row r="24" spans="1:14" x14ac:dyDescent="0.25">
      <c r="A24" s="41"/>
      <c r="B24" s="41"/>
      <c r="C24" s="41"/>
      <c r="D24" s="176"/>
      <c r="E24" s="41"/>
      <c r="F24" s="41"/>
      <c r="G24" s="41"/>
      <c r="H24" s="41"/>
      <c r="I24" s="41"/>
      <c r="J24" s="41"/>
      <c r="K24" s="41"/>
    </row>
    <row r="26" spans="1:14" x14ac:dyDescent="0.25">
      <c r="B26" s="166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3"/>
  <sheetViews>
    <sheetView topLeftCell="A181" workbookViewId="0">
      <selection sqref="A1:E332"/>
    </sheetView>
  </sheetViews>
  <sheetFormatPr defaultRowHeight="15" x14ac:dyDescent="0.25"/>
  <cols>
    <col min="1" max="1" width="31.7109375" customWidth="1"/>
    <col min="2" max="2" width="25.7109375" customWidth="1"/>
    <col min="3" max="3" width="41.85546875" customWidth="1"/>
    <col min="4" max="4" width="15.140625" customWidth="1"/>
    <col min="5" max="5" width="41.42578125" customWidth="1"/>
  </cols>
  <sheetData>
    <row r="1" spans="1:6" ht="117" customHeight="1" x14ac:dyDescent="0.25">
      <c r="D1" s="489" t="s">
        <v>391</v>
      </c>
      <c r="E1" s="489"/>
      <c r="F1" s="135"/>
    </row>
    <row r="3" spans="1:6" x14ac:dyDescent="0.25">
      <c r="A3" s="490" t="s">
        <v>124</v>
      </c>
      <c r="B3" s="490"/>
      <c r="C3" s="490"/>
      <c r="D3" s="490"/>
      <c r="E3" s="490"/>
    </row>
    <row r="4" spans="1:6" ht="35.450000000000003" customHeight="1" x14ac:dyDescent="0.25">
      <c r="A4" s="491" t="s">
        <v>148</v>
      </c>
      <c r="B4" s="491"/>
      <c r="C4" s="491"/>
      <c r="D4" s="491"/>
      <c r="E4" s="491"/>
    </row>
    <row r="5" spans="1:6" ht="60" x14ac:dyDescent="0.25">
      <c r="A5" s="96" t="s">
        <v>125</v>
      </c>
      <c r="B5" s="97" t="s">
        <v>126</v>
      </c>
      <c r="C5" s="96" t="s">
        <v>127</v>
      </c>
      <c r="D5" s="96" t="s">
        <v>128</v>
      </c>
      <c r="E5" s="96" t="s">
        <v>129</v>
      </c>
    </row>
    <row r="6" spans="1:6" x14ac:dyDescent="0.25">
      <c r="A6" s="98">
        <v>1</v>
      </c>
      <c r="B6" s="98">
        <v>2</v>
      </c>
      <c r="C6" s="98">
        <v>3</v>
      </c>
      <c r="D6" s="98">
        <v>4</v>
      </c>
      <c r="E6" s="98">
        <v>5</v>
      </c>
    </row>
    <row r="7" spans="1:6" ht="37.15" customHeight="1" x14ac:dyDescent="0.25">
      <c r="A7" s="505" t="s">
        <v>48</v>
      </c>
      <c r="B7" s="504" t="s">
        <v>149</v>
      </c>
      <c r="C7" s="492" t="s">
        <v>130</v>
      </c>
      <c r="D7" s="493"/>
      <c r="E7" s="494"/>
    </row>
    <row r="8" spans="1:6" ht="14.45" customHeight="1" x14ac:dyDescent="0.25">
      <c r="A8" s="505"/>
      <c r="B8" s="504"/>
      <c r="C8" s="495" t="s">
        <v>131</v>
      </c>
      <c r="D8" s="496"/>
      <c r="E8" s="497"/>
    </row>
    <row r="9" spans="1:6" ht="15" customHeight="1" x14ac:dyDescent="0.25">
      <c r="A9" s="505"/>
      <c r="B9" s="504"/>
      <c r="C9" s="101" t="s">
        <v>138</v>
      </c>
      <c r="D9" s="100" t="s">
        <v>132</v>
      </c>
      <c r="E9" s="220">
        <f>'инновации+добровольчество0,3625'!D27</f>
        <v>2.0299999999999998</v>
      </c>
    </row>
    <row r="10" spans="1:6" ht="15" customHeight="1" x14ac:dyDescent="0.25">
      <c r="A10" s="505"/>
      <c r="B10" s="504"/>
      <c r="C10" s="101" t="s">
        <v>91</v>
      </c>
      <c r="D10" s="99" t="s">
        <v>132</v>
      </c>
      <c r="E10" s="220">
        <f>'инновации+добровольчество0,3625'!D26</f>
        <v>0.36249999999999999</v>
      </c>
    </row>
    <row r="11" spans="1:6" ht="13.9" customHeight="1" x14ac:dyDescent="0.25">
      <c r="A11" s="505"/>
      <c r="B11" s="504"/>
      <c r="C11" s="518" t="s">
        <v>142</v>
      </c>
      <c r="D11" s="519"/>
      <c r="E11" s="520"/>
    </row>
    <row r="12" spans="1:6" ht="40.15" customHeight="1" x14ac:dyDescent="0.25">
      <c r="A12" s="505"/>
      <c r="B12" s="504"/>
      <c r="C12" s="113" t="s">
        <v>286</v>
      </c>
      <c r="D12" s="94" t="s">
        <v>39</v>
      </c>
      <c r="E12" s="215">
        <f>'инновации+добровольчество0,3625'!E54</f>
        <v>36.25</v>
      </c>
    </row>
    <row r="13" spans="1:6" ht="25.15" customHeight="1" x14ac:dyDescent="0.25">
      <c r="A13" s="505"/>
      <c r="B13" s="504"/>
      <c r="C13" s="113" t="s">
        <v>287</v>
      </c>
      <c r="D13" s="94" t="s">
        <v>39</v>
      </c>
      <c r="E13" s="215">
        <f>'инновации+добровольчество0,3625'!E55</f>
        <v>9.0625</v>
      </c>
    </row>
    <row r="14" spans="1:6" ht="21" customHeight="1" x14ac:dyDescent="0.25">
      <c r="A14" s="505"/>
      <c r="B14" s="504"/>
      <c r="C14" s="113" t="s">
        <v>288</v>
      </c>
      <c r="D14" s="94" t="s">
        <v>39</v>
      </c>
      <c r="E14" s="215">
        <f>'инновации+добровольчество0,3625'!E56</f>
        <v>27.1875</v>
      </c>
    </row>
    <row r="15" spans="1:6" ht="32.25" customHeight="1" x14ac:dyDescent="0.25">
      <c r="A15" s="505"/>
      <c r="B15" s="504"/>
      <c r="C15" s="506" t="s">
        <v>143</v>
      </c>
      <c r="D15" s="507"/>
      <c r="E15" s="508"/>
    </row>
    <row r="16" spans="1:6" ht="30" customHeight="1" x14ac:dyDescent="0.25">
      <c r="A16" s="505"/>
      <c r="B16" s="504"/>
      <c r="C16" s="103" t="str">
        <f>'инновации+добровольчество0,3625'!A65</f>
        <v>Поддержка проектов в рамках грантового конкурса Территория Красноярский край</v>
      </c>
      <c r="D16" s="94" t="str">
        <f>'инновации+добровольчество0,3625'!D65</f>
        <v>дог</v>
      </c>
      <c r="E16" s="161">
        <f>'инновации+добровольчество0,3625'!E65</f>
        <v>1</v>
      </c>
    </row>
    <row r="17" spans="1:5" ht="16.899999999999999" customHeight="1" x14ac:dyDescent="0.25">
      <c r="A17" s="505"/>
      <c r="B17" s="504"/>
      <c r="C17" s="103" t="str">
        <f>'инновации+добровольчество0,3625'!A66</f>
        <v>Наградная продукция к мероприятим</v>
      </c>
      <c r="D17" s="94" t="str">
        <f>'инновации+добровольчество0,3625'!D66</f>
        <v>дог</v>
      </c>
      <c r="E17" s="161">
        <f>'инновации+добровольчество0,3625'!E66</f>
        <v>200</v>
      </c>
    </row>
    <row r="18" spans="1:5" ht="16.899999999999999" hidden="1" customHeight="1" x14ac:dyDescent="0.25">
      <c r="A18" s="505"/>
      <c r="B18" s="504"/>
      <c r="C18" s="103" t="e">
        <f>'инновации+добровольчество0,3625'!#REF!</f>
        <v>#REF!</v>
      </c>
      <c r="D18" s="94" t="e">
        <f>'инновации+добровольчество0,3625'!#REF!</f>
        <v>#REF!</v>
      </c>
      <c r="E18" s="161" t="e">
        <f>'инновации+добровольчество0,3625'!#REF!</f>
        <v>#REF!</v>
      </c>
    </row>
    <row r="19" spans="1:5" ht="16.899999999999999" hidden="1" customHeight="1" x14ac:dyDescent="0.25">
      <c r="A19" s="505"/>
      <c r="B19" s="504"/>
      <c r="C19" s="103" t="e">
        <f>'инновации+добровольчество0,3625'!#REF!</f>
        <v>#REF!</v>
      </c>
      <c r="D19" s="94" t="e">
        <f>'инновации+добровольчество0,3625'!#REF!</f>
        <v>#REF!</v>
      </c>
      <c r="E19" s="161" t="e">
        <f>'инновации+добровольчество0,3625'!#REF!</f>
        <v>#REF!</v>
      </c>
    </row>
    <row r="20" spans="1:5" ht="16.899999999999999" hidden="1" customHeight="1" x14ac:dyDescent="0.25">
      <c r="A20" s="505"/>
      <c r="B20" s="504"/>
      <c r="C20" s="103" t="e">
        <f>'инновации+добровольчество0,3625'!#REF!</f>
        <v>#REF!</v>
      </c>
      <c r="D20" s="94" t="e">
        <f>'инновации+добровольчество0,3625'!#REF!</f>
        <v>#REF!</v>
      </c>
      <c r="E20" s="161" t="e">
        <f>'инновации+добровольчество0,3625'!#REF!</f>
        <v>#REF!</v>
      </c>
    </row>
    <row r="21" spans="1:5" ht="16.899999999999999" hidden="1" customHeight="1" x14ac:dyDescent="0.25">
      <c r="A21" s="505"/>
      <c r="B21" s="504"/>
      <c r="C21" s="103" t="e">
        <f>'инновации+добровольчество0,3625'!#REF!</f>
        <v>#REF!</v>
      </c>
      <c r="D21" s="94" t="e">
        <f>'инновации+добровольчество0,3625'!#REF!</f>
        <v>#REF!</v>
      </c>
      <c r="E21" s="161" t="e">
        <f>'инновации+добровольчество0,3625'!#REF!</f>
        <v>#REF!</v>
      </c>
    </row>
    <row r="22" spans="1:5" ht="16.899999999999999" hidden="1" customHeight="1" x14ac:dyDescent="0.25">
      <c r="A22" s="505"/>
      <c r="B22" s="504"/>
      <c r="C22" s="103" t="e">
        <f>'инновации+добровольчество0,3625'!#REF!</f>
        <v>#REF!</v>
      </c>
      <c r="D22" s="94" t="e">
        <f>'инновации+добровольчество0,3625'!#REF!</f>
        <v>#REF!</v>
      </c>
      <c r="E22" s="161" t="e">
        <f>'инновации+добровольчество0,3625'!#REF!</f>
        <v>#REF!</v>
      </c>
    </row>
    <row r="23" spans="1:5" ht="16.899999999999999" hidden="1" customHeight="1" x14ac:dyDescent="0.25">
      <c r="A23" s="505"/>
      <c r="B23" s="504"/>
      <c r="C23" s="103" t="e">
        <f>'инновации+добровольчество0,3625'!#REF!</f>
        <v>#REF!</v>
      </c>
      <c r="D23" s="94" t="e">
        <f>'инновации+добровольчество0,3625'!#REF!</f>
        <v>#REF!</v>
      </c>
      <c r="E23" s="161" t="e">
        <f>'инновации+добровольчество0,3625'!#REF!</f>
        <v>#REF!</v>
      </c>
    </row>
    <row r="24" spans="1:5" ht="16.899999999999999" hidden="1" customHeight="1" x14ac:dyDescent="0.25">
      <c r="A24" s="505"/>
      <c r="B24" s="504"/>
      <c r="C24" s="103" t="e">
        <f>'инновации+добровольчество0,3625'!#REF!</f>
        <v>#REF!</v>
      </c>
      <c r="D24" s="94" t="e">
        <f>'инновации+добровольчество0,3625'!#REF!</f>
        <v>#REF!</v>
      </c>
      <c r="E24" s="161" t="e">
        <f>'инновации+добровольчество0,3625'!#REF!</f>
        <v>#REF!</v>
      </c>
    </row>
    <row r="25" spans="1:5" ht="16.899999999999999" hidden="1" customHeight="1" x14ac:dyDescent="0.25">
      <c r="A25" s="505"/>
      <c r="B25" s="504"/>
      <c r="C25" s="103" t="e">
        <f>'инновации+добровольчество0,3625'!#REF!</f>
        <v>#REF!</v>
      </c>
      <c r="D25" s="94" t="e">
        <f>'инновации+добровольчество0,3625'!#REF!</f>
        <v>#REF!</v>
      </c>
      <c r="E25" s="161" t="e">
        <f>'инновации+добровольчество0,3625'!#REF!</f>
        <v>#REF!</v>
      </c>
    </row>
    <row r="26" spans="1:5" ht="16.899999999999999" hidden="1" customHeight="1" x14ac:dyDescent="0.25">
      <c r="A26" s="505"/>
      <c r="B26" s="504"/>
      <c r="C26" s="103" t="e">
        <f>'инновации+добровольчество0,3625'!#REF!</f>
        <v>#REF!</v>
      </c>
      <c r="D26" s="94" t="e">
        <f>'инновации+добровольчество0,3625'!#REF!</f>
        <v>#REF!</v>
      </c>
      <c r="E26" s="161" t="e">
        <f>'инновации+добровольчество0,3625'!#REF!</f>
        <v>#REF!</v>
      </c>
    </row>
    <row r="27" spans="1:5" ht="16.899999999999999" hidden="1" customHeight="1" x14ac:dyDescent="0.25">
      <c r="A27" s="505"/>
      <c r="B27" s="504"/>
      <c r="C27" s="103" t="e">
        <f>'инновации+добровольчество0,3625'!#REF!</f>
        <v>#REF!</v>
      </c>
      <c r="D27" s="94" t="e">
        <f>'инновации+добровольчество0,3625'!#REF!</f>
        <v>#REF!</v>
      </c>
      <c r="E27" s="161" t="e">
        <f>'инновации+добровольчество0,3625'!#REF!</f>
        <v>#REF!</v>
      </c>
    </row>
    <row r="28" spans="1:5" ht="21.75" hidden="1" customHeight="1" x14ac:dyDescent="0.25">
      <c r="A28" s="505"/>
      <c r="B28" s="504"/>
      <c r="C28" s="103" t="e">
        <f>'инновации+добровольчество0,3625'!#REF!</f>
        <v>#REF!</v>
      </c>
      <c r="D28" s="94" t="e">
        <f>'инновации+добровольчество0,3625'!#REF!</f>
        <v>#REF!</v>
      </c>
      <c r="E28" s="161" t="e">
        <f>'инновации+добровольчество0,3625'!#REF!</f>
        <v>#REF!</v>
      </c>
    </row>
    <row r="29" spans="1:5" ht="14.45" hidden="1" customHeight="1" x14ac:dyDescent="0.25">
      <c r="A29" s="505"/>
      <c r="B29" s="504"/>
      <c r="C29" s="103" t="e">
        <f>'инновации+добровольчество0,3625'!#REF!</f>
        <v>#REF!</v>
      </c>
      <c r="D29" s="94" t="e">
        <f>'инновации+добровольчество0,3625'!#REF!</f>
        <v>#REF!</v>
      </c>
      <c r="E29" s="161" t="e">
        <f>'инновации+добровольчество0,3625'!#REF!</f>
        <v>#REF!</v>
      </c>
    </row>
    <row r="30" spans="1:5" ht="12" hidden="1" customHeight="1" x14ac:dyDescent="0.25">
      <c r="A30" s="505"/>
      <c r="B30" s="504"/>
      <c r="C30" s="103" t="e">
        <f>'инновации+добровольчество0,3625'!#REF!</f>
        <v>#REF!</v>
      </c>
      <c r="D30" s="94" t="e">
        <f>'инновации+добровольчество0,3625'!#REF!</f>
        <v>#REF!</v>
      </c>
      <c r="E30" s="161" t="e">
        <f>'инновации+добровольчество0,3625'!#REF!</f>
        <v>#REF!</v>
      </c>
    </row>
    <row r="31" spans="1:5" ht="31.5" hidden="1" customHeight="1" x14ac:dyDescent="0.25">
      <c r="A31" s="505"/>
      <c r="B31" s="504"/>
      <c r="C31" s="103" t="e">
        <f>'инновации+добровольчество0,3625'!#REF!</f>
        <v>#REF!</v>
      </c>
      <c r="D31" s="94" t="e">
        <f>'инновации+добровольчество0,3625'!#REF!</f>
        <v>#REF!</v>
      </c>
      <c r="E31" s="161" t="e">
        <f>'инновации+добровольчество0,3625'!#REF!</f>
        <v>#REF!</v>
      </c>
    </row>
    <row r="32" spans="1:5" ht="31.15" hidden="1" customHeight="1" x14ac:dyDescent="0.25">
      <c r="A32" s="505"/>
      <c r="B32" s="504"/>
      <c r="C32" s="103" t="e">
        <f>'инновации+добровольчество0,3625'!#REF!</f>
        <v>#REF!</v>
      </c>
      <c r="D32" s="94" t="e">
        <f>'инновации+добровольчество0,3625'!#REF!</f>
        <v>#REF!</v>
      </c>
      <c r="E32" s="161" t="e">
        <f>'инновации+добровольчество0,3625'!#REF!</f>
        <v>#REF!</v>
      </c>
    </row>
    <row r="33" spans="1:5" ht="12" customHeight="1" x14ac:dyDescent="0.25">
      <c r="A33" s="505"/>
      <c r="B33" s="504"/>
      <c r="C33" s="509" t="s">
        <v>133</v>
      </c>
      <c r="D33" s="510"/>
      <c r="E33" s="511"/>
    </row>
    <row r="34" spans="1:5" ht="12" customHeight="1" x14ac:dyDescent="0.25">
      <c r="A34" s="505"/>
      <c r="B34" s="504"/>
      <c r="C34" s="509" t="s">
        <v>134</v>
      </c>
      <c r="D34" s="510"/>
      <c r="E34" s="511"/>
    </row>
    <row r="35" spans="1:5" ht="21" customHeight="1" x14ac:dyDescent="0.25">
      <c r="A35" s="505"/>
      <c r="B35" s="504"/>
      <c r="C35" s="11" t="str">
        <f>'инновации+добровольчество0,3625'!A107</f>
        <v>Теплоэнергия</v>
      </c>
      <c r="D35" s="109" t="str">
        <f>'инновации+добровольчество0,3625'!B107</f>
        <v>Гкал</v>
      </c>
      <c r="E35" s="110">
        <f>'инновации+добровольчество0,3625'!D107</f>
        <v>19.9375</v>
      </c>
    </row>
    <row r="36" spans="1:5" ht="12" customHeight="1" x14ac:dyDescent="0.25">
      <c r="A36" s="505"/>
      <c r="B36" s="504"/>
      <c r="C36" s="11" t="str">
        <f>'инновации+добровольчество0,3625'!A108</f>
        <v xml:space="preserve">Водоснабжение </v>
      </c>
      <c r="D36" s="109" t="str">
        <f>'инновации+добровольчество0,3625'!B108</f>
        <v>м2</v>
      </c>
      <c r="E36" s="110">
        <f>'инновации+добровольчество0,3625'!D108</f>
        <v>38.533749999999998</v>
      </c>
    </row>
    <row r="37" spans="1:5" ht="12" customHeight="1" x14ac:dyDescent="0.25">
      <c r="A37" s="505"/>
      <c r="B37" s="504"/>
      <c r="C37" s="11" t="str">
        <f>'инновации+добровольчество0,3625'!A109</f>
        <v>Водоотведение (септик)</v>
      </c>
      <c r="D37" s="109" t="str">
        <f>'инновации+добровольчество0,3625'!B109</f>
        <v>м3</v>
      </c>
      <c r="E37" s="110">
        <f>'инновации+добровольчество0,3625'!D109</f>
        <v>0.36249999999999999</v>
      </c>
    </row>
    <row r="38" spans="1:5" ht="12" customHeight="1" x14ac:dyDescent="0.25">
      <c r="A38" s="505"/>
      <c r="B38" s="504"/>
      <c r="C38" s="11" t="str">
        <f>'инновации+добровольчество0,3625'!A110</f>
        <v>Электроэнергия</v>
      </c>
      <c r="D38" s="109" t="str">
        <f>'инновации+добровольчество0,3625'!B110</f>
        <v>МВт час.</v>
      </c>
      <c r="E38" s="110">
        <f>'инновации+добровольчество0,3625'!D110</f>
        <v>2.1749999999999998</v>
      </c>
    </row>
    <row r="39" spans="1:5" ht="12" customHeight="1" x14ac:dyDescent="0.25">
      <c r="A39" s="505"/>
      <c r="B39" s="504"/>
      <c r="C39" s="11" t="str">
        <f>'инновации+добровольчество0,3625'!A111</f>
        <v>ТКО</v>
      </c>
      <c r="D39" s="109" t="str">
        <f>'инновации+добровольчество0,3625'!B111</f>
        <v>договор</v>
      </c>
      <c r="E39" s="110">
        <f>'инновации+добровольчество0,3625'!D111</f>
        <v>3.2624999999999997</v>
      </c>
    </row>
    <row r="40" spans="1:5" ht="14.45" customHeight="1" x14ac:dyDescent="0.25">
      <c r="A40" s="505"/>
      <c r="B40" s="504"/>
      <c r="C40" s="232" t="str">
        <f>'инновации+добровольчество0,3625'!A112</f>
        <v>Электроэнергия (резерв)</v>
      </c>
      <c r="D40" s="232" t="str">
        <f>'инновации+добровольчество0,3625'!B112</f>
        <v>МВт час.</v>
      </c>
      <c r="E40" s="109">
        <f>'инновации+добровольчество0,3625'!D112</f>
        <v>0.36249999999999999</v>
      </c>
    </row>
    <row r="41" spans="1:5" ht="26.25" customHeight="1" x14ac:dyDescent="0.25">
      <c r="A41" s="505"/>
      <c r="B41" s="504"/>
      <c r="C41" s="512" t="s">
        <v>135</v>
      </c>
      <c r="D41" s="513"/>
      <c r="E41" s="514"/>
    </row>
    <row r="42" spans="1:5" ht="26.25" customHeight="1" x14ac:dyDescent="0.25">
      <c r="A42" s="505"/>
      <c r="B42" s="504"/>
      <c r="C42" s="474" t="str">
        <f>'натур показатели патриотика'!C59:E59</f>
        <v>расходы на проведение текущего ремонта</v>
      </c>
      <c r="D42" s="109" t="s">
        <v>22</v>
      </c>
      <c r="E42" s="475">
        <v>0.36499999999999999</v>
      </c>
    </row>
    <row r="43" spans="1:5" ht="14.45" customHeight="1" x14ac:dyDescent="0.25">
      <c r="A43" s="505"/>
      <c r="B43" s="504"/>
      <c r="C43" s="117" t="str">
        <f>'инновации+добровольчество0,3625'!A150</f>
        <v>Профилактическая дезинфекция, дератизация</v>
      </c>
      <c r="D43" s="109" t="s">
        <v>22</v>
      </c>
      <c r="E43" s="221">
        <f>'инновации+добровольчество0,3625'!D150</f>
        <v>1.45</v>
      </c>
    </row>
    <row r="44" spans="1:5" ht="14.45" customHeight="1" x14ac:dyDescent="0.25">
      <c r="A44" s="505"/>
      <c r="B44" s="504"/>
      <c r="C44" s="117" t="str">
        <f>'инновации+добровольчество0,3625'!A151</f>
        <v>Обслуживание системы видеонаблюдения</v>
      </c>
      <c r="D44" s="109" t="s">
        <v>22</v>
      </c>
      <c r="E44" s="221">
        <f>'инновации+добровольчество0,3625'!D151</f>
        <v>4.3499999999999996</v>
      </c>
    </row>
    <row r="45" spans="1:5" ht="14.45" customHeight="1" x14ac:dyDescent="0.25">
      <c r="A45" s="505"/>
      <c r="B45" s="504"/>
      <c r="C45" s="117" t="str">
        <f>'инновации+добровольчество0,3625'!A152</f>
        <v>Комплексное обслуживание системы тепловодоснабжения и конструктивных элементов здания</v>
      </c>
      <c r="D45" s="109" t="s">
        <v>22</v>
      </c>
      <c r="E45" s="221">
        <f>'инновации+добровольчество0,3625'!D152</f>
        <v>0.36249999999999999</v>
      </c>
    </row>
    <row r="46" spans="1:5" ht="14.45" customHeight="1" x14ac:dyDescent="0.25">
      <c r="A46" s="505"/>
      <c r="B46" s="504"/>
      <c r="C46" s="117" t="str">
        <f>'инновации+добровольчество0,3625'!A153</f>
        <v>Договор осмотр технического состояния автомобиля</v>
      </c>
      <c r="D46" s="109" t="s">
        <v>22</v>
      </c>
      <c r="E46" s="221">
        <f>'инновации+добровольчество0,3625'!D153</f>
        <v>89.899999999999991</v>
      </c>
    </row>
    <row r="47" spans="1:5" ht="14.45" customHeight="1" x14ac:dyDescent="0.25">
      <c r="A47" s="505"/>
      <c r="B47" s="504"/>
      <c r="C47" s="117" t="str">
        <f>'инновации+добровольчество0,3625'!A154</f>
        <v>услуги автосервиса</v>
      </c>
      <c r="D47" s="109" t="s">
        <v>22</v>
      </c>
      <c r="E47" s="221">
        <f>'инновации+добровольчество0,3625'!D154</f>
        <v>3.625</v>
      </c>
    </row>
    <row r="48" spans="1:5" ht="22.5" customHeight="1" x14ac:dyDescent="0.25">
      <c r="A48" s="505"/>
      <c r="B48" s="504"/>
      <c r="C48" s="117" t="str">
        <f>'инновации+добровольчество0,3625'!A155</f>
        <v>Возмещение мед осмотра (112/212)</v>
      </c>
      <c r="D48" s="109" t="s">
        <v>22</v>
      </c>
      <c r="E48" s="221">
        <f>'инновации+добровольчество0,3625'!D155</f>
        <v>0.72499999999999998</v>
      </c>
    </row>
    <row r="49" spans="1:5" ht="19.5" customHeight="1" x14ac:dyDescent="0.25">
      <c r="A49" s="505"/>
      <c r="B49" s="504"/>
      <c r="C49" s="117" t="str">
        <f>'инновации+добровольчество0,3625'!A156</f>
        <v>Услуги СЕМИС подписка</v>
      </c>
      <c r="D49" s="109" t="s">
        <v>22</v>
      </c>
      <c r="E49" s="221">
        <f>'инновации+добровольчество0,3625'!D156</f>
        <v>0.36249999999999999</v>
      </c>
    </row>
    <row r="50" spans="1:5" ht="13.5" customHeight="1" x14ac:dyDescent="0.25">
      <c r="A50" s="505"/>
      <c r="B50" s="504"/>
      <c r="C50" s="117" t="str">
        <f>'инновации+добровольчество0,3625'!A157</f>
        <v>Предрейсовое медицинское обследование 496 раз*89руб</v>
      </c>
      <c r="D50" s="109" t="s">
        <v>22</v>
      </c>
      <c r="E50" s="221">
        <f>'инновации+добровольчество0,3625'!D157</f>
        <v>179.79999999999998</v>
      </c>
    </row>
    <row r="51" spans="1:5" ht="24.75" customHeight="1" x14ac:dyDescent="0.25">
      <c r="A51" s="505"/>
      <c r="B51" s="504"/>
      <c r="C51" s="117" t="str">
        <f>'инновации+добровольчество0,3625'!A158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1" s="109" t="s">
        <v>22</v>
      </c>
      <c r="E51" s="221">
        <f>'инновации+добровольчество0,3625'!D158</f>
        <v>4.3499999999999996</v>
      </c>
    </row>
    <row r="52" spans="1:5" ht="35.25" customHeight="1" x14ac:dyDescent="0.25">
      <c r="A52" s="505"/>
      <c r="B52" s="504"/>
      <c r="C52" s="117" t="str">
        <f>'инновации+добровольчество0,3625'!A159</f>
        <v>Страховая премия по полису ОСАГО за УАЗ</v>
      </c>
      <c r="D52" s="109" t="s">
        <v>22</v>
      </c>
      <c r="E52" s="221">
        <f>'инновации+добровольчество0,3625'!D159</f>
        <v>0.36249999999999999</v>
      </c>
    </row>
    <row r="53" spans="1:5" ht="20.25" customHeight="1" x14ac:dyDescent="0.25">
      <c r="A53" s="505"/>
      <c r="B53" s="504"/>
      <c r="C53" s="117" t="str">
        <f>'инновации+добровольчество0,3625'!A160</f>
        <v>Приобретение программного обеспечения</v>
      </c>
      <c r="D53" s="109" t="s">
        <v>22</v>
      </c>
      <c r="E53" s="221">
        <f>'инновации+добровольчество0,3625'!D160</f>
        <v>1.45</v>
      </c>
    </row>
    <row r="54" spans="1:5" x14ac:dyDescent="0.25">
      <c r="A54" s="505"/>
      <c r="B54" s="504"/>
      <c r="C54" s="117" t="str">
        <f>'инновации+добровольчество0,3625'!A161</f>
        <v>Оплата пени, штрафов (853/291)</v>
      </c>
      <c r="D54" s="109" t="s">
        <v>22</v>
      </c>
      <c r="E54" s="221">
        <f>'инновации+добровольчество0,3625'!D161</f>
        <v>1.8125</v>
      </c>
    </row>
    <row r="55" spans="1:5" ht="21" hidden="1" customHeight="1" x14ac:dyDescent="0.25">
      <c r="A55" s="505"/>
      <c r="B55" s="504"/>
      <c r="C55" s="117" t="e">
        <f>'инновации+добровольчество0,3625'!#REF!</f>
        <v>#REF!</v>
      </c>
      <c r="D55" s="109" t="s">
        <v>22</v>
      </c>
      <c r="E55" s="221" t="e">
        <f>'инновации+добровольчество0,3625'!#REF!</f>
        <v>#REF!</v>
      </c>
    </row>
    <row r="56" spans="1:5" ht="21" hidden="1" customHeight="1" x14ac:dyDescent="0.25">
      <c r="A56" s="505"/>
      <c r="B56" s="504"/>
      <c r="C56" s="117" t="e">
        <f>'инновации+добровольчество0,3625'!#REF!</f>
        <v>#REF!</v>
      </c>
      <c r="D56" s="109" t="s">
        <v>22</v>
      </c>
      <c r="E56" s="221" t="e">
        <f>'инновации+добровольчество0,3625'!#REF!</f>
        <v>#REF!</v>
      </c>
    </row>
    <row r="57" spans="1:5" ht="21" hidden="1" customHeight="1" x14ac:dyDescent="0.25">
      <c r="A57" s="505"/>
      <c r="B57" s="504"/>
      <c r="C57" s="117" t="e">
        <f>'инновации+добровольчество0,3625'!#REF!</f>
        <v>#REF!</v>
      </c>
      <c r="D57" s="109" t="s">
        <v>22</v>
      </c>
      <c r="E57" s="221" t="e">
        <f>'инновации+добровольчество0,3625'!#REF!</f>
        <v>#REF!</v>
      </c>
    </row>
    <row r="58" spans="1:5" ht="21" hidden="1" customHeight="1" x14ac:dyDescent="0.25">
      <c r="A58" s="505"/>
      <c r="B58" s="504"/>
      <c r="C58" s="117" t="e">
        <f>'инновации+добровольчество0,3625'!#REF!</f>
        <v>#REF!</v>
      </c>
      <c r="D58" s="109" t="s">
        <v>22</v>
      </c>
      <c r="E58" s="221" t="e">
        <f>'инновации+добровольчество0,3625'!#REF!</f>
        <v>#REF!</v>
      </c>
    </row>
    <row r="59" spans="1:5" ht="21" hidden="1" customHeight="1" x14ac:dyDescent="0.25">
      <c r="A59" s="505"/>
      <c r="B59" s="504"/>
      <c r="C59" s="117">
        <f>'инновации+добровольчество0,3625'!A162</f>
        <v>0</v>
      </c>
      <c r="D59" s="109" t="s">
        <v>22</v>
      </c>
      <c r="E59" s="221">
        <f>'инновации+добровольчество0,3625'!D162</f>
        <v>1.8125</v>
      </c>
    </row>
    <row r="60" spans="1:5" ht="21" hidden="1" customHeight="1" x14ac:dyDescent="0.25">
      <c r="A60" s="505"/>
      <c r="B60" s="504"/>
      <c r="C60" s="117">
        <f>'инновации+добровольчество0,3625'!A163</f>
        <v>0</v>
      </c>
      <c r="D60" s="109" t="s">
        <v>22</v>
      </c>
      <c r="E60" s="221">
        <f>'инновации+добровольчество0,3625'!$D163</f>
        <v>0</v>
      </c>
    </row>
    <row r="61" spans="1:5" ht="21" hidden="1" customHeight="1" x14ac:dyDescent="0.25">
      <c r="A61" s="505"/>
      <c r="B61" s="504"/>
      <c r="C61" s="117">
        <f>'инновации+добровольчество0,3625'!A164</f>
        <v>0</v>
      </c>
      <c r="D61" s="109" t="s">
        <v>22</v>
      </c>
      <c r="E61" s="221">
        <f>'инновации+добровольчество0,3625'!$D164</f>
        <v>0</v>
      </c>
    </row>
    <row r="62" spans="1:5" ht="21" hidden="1" customHeight="1" x14ac:dyDescent="0.25">
      <c r="A62" s="505"/>
      <c r="B62" s="504"/>
      <c r="C62" s="117">
        <f>'инновации+добровольчество0,3625'!A165</f>
        <v>0</v>
      </c>
      <c r="D62" s="109" t="s">
        <v>22</v>
      </c>
      <c r="E62" s="221">
        <f>'инновации+добровольчество0,3625'!$D165</f>
        <v>0</v>
      </c>
    </row>
    <row r="63" spans="1:5" ht="21" hidden="1" customHeight="1" x14ac:dyDescent="0.25">
      <c r="A63" s="505"/>
      <c r="B63" s="504"/>
      <c r="C63" s="117">
        <f>'инновации+добровольчество0,3625'!A166</f>
        <v>0</v>
      </c>
      <c r="D63" s="109" t="s">
        <v>22</v>
      </c>
      <c r="E63" s="221">
        <f>'инновации+добровольчество0,3625'!$D166</f>
        <v>0</v>
      </c>
    </row>
    <row r="64" spans="1:5" ht="21" hidden="1" customHeight="1" x14ac:dyDescent="0.25">
      <c r="A64" s="505"/>
      <c r="B64" s="504"/>
      <c r="C64" s="117">
        <f>'инновации+добровольчество0,3625'!A167</f>
        <v>0</v>
      </c>
      <c r="D64" s="109" t="s">
        <v>22</v>
      </c>
      <c r="E64" s="221">
        <f>'инновации+добровольчество0,3625'!$D167</f>
        <v>0</v>
      </c>
    </row>
    <row r="65" spans="1:5" ht="21" hidden="1" customHeight="1" x14ac:dyDescent="0.25">
      <c r="A65" s="505"/>
      <c r="B65" s="504"/>
      <c r="C65" s="117">
        <f>'инновации+добровольчество0,3625'!A168</f>
        <v>0</v>
      </c>
      <c r="D65" s="109" t="s">
        <v>22</v>
      </c>
      <c r="E65" s="221">
        <f>'инновации+добровольчество0,3625'!$D168</f>
        <v>0</v>
      </c>
    </row>
    <row r="66" spans="1:5" ht="21" hidden="1" customHeight="1" x14ac:dyDescent="0.25">
      <c r="A66" s="505"/>
      <c r="B66" s="504"/>
      <c r="C66" s="117">
        <f>'инновации+добровольчество0,3625'!A169</f>
        <v>0</v>
      </c>
      <c r="D66" s="109" t="s">
        <v>22</v>
      </c>
      <c r="E66" s="221">
        <f>'инновации+добровольчество0,3625'!$D169</f>
        <v>0</v>
      </c>
    </row>
    <row r="67" spans="1:5" ht="21" hidden="1" customHeight="1" x14ac:dyDescent="0.25">
      <c r="A67" s="505"/>
      <c r="B67" s="504"/>
      <c r="C67" s="117">
        <f>'инновации+добровольчество0,3625'!A170</f>
        <v>0</v>
      </c>
      <c r="D67" s="109" t="s">
        <v>22</v>
      </c>
      <c r="E67" s="221">
        <f>'инновации+добровольчество0,3625'!$D170</f>
        <v>0</v>
      </c>
    </row>
    <row r="68" spans="1:5" ht="21" hidden="1" customHeight="1" x14ac:dyDescent="0.25">
      <c r="A68" s="505"/>
      <c r="B68" s="504"/>
      <c r="C68" s="117">
        <f>'инновации+добровольчество0,3625'!A171</f>
        <v>0</v>
      </c>
      <c r="D68" s="109" t="s">
        <v>22</v>
      </c>
      <c r="E68" s="221">
        <f>'инновации+добровольчество0,3625'!$D171</f>
        <v>0</v>
      </c>
    </row>
    <row r="69" spans="1:5" ht="21" hidden="1" customHeight="1" x14ac:dyDescent="0.25">
      <c r="A69" s="505"/>
      <c r="B69" s="504"/>
      <c r="C69" s="117">
        <f>'инновации+добровольчество0,3625'!A172</f>
        <v>0</v>
      </c>
      <c r="D69" s="109" t="s">
        <v>22</v>
      </c>
      <c r="E69" s="221">
        <f>'инновации+добровольчество0,3625'!$D172</f>
        <v>0</v>
      </c>
    </row>
    <row r="70" spans="1:5" ht="21" hidden="1" customHeight="1" x14ac:dyDescent="0.25">
      <c r="A70" s="505"/>
      <c r="B70" s="504"/>
      <c r="C70" s="117">
        <f>'инновации+добровольчество0,3625'!A173</f>
        <v>0</v>
      </c>
      <c r="D70" s="109" t="s">
        <v>22</v>
      </c>
      <c r="E70" s="221">
        <f>'инновации+добровольчество0,3625'!$D173</f>
        <v>0</v>
      </c>
    </row>
    <row r="71" spans="1:5" ht="21" customHeight="1" x14ac:dyDescent="0.25">
      <c r="A71" s="505"/>
      <c r="B71" s="504"/>
      <c r="C71" s="515" t="s">
        <v>136</v>
      </c>
      <c r="D71" s="516"/>
      <c r="E71" s="517"/>
    </row>
    <row r="72" spans="1:5" ht="21" customHeight="1" x14ac:dyDescent="0.25">
      <c r="A72" s="505"/>
      <c r="B72" s="504"/>
      <c r="C72" s="111" t="str">
        <f>'инновации+добровольчество0,3625'!A128</f>
        <v>переговоры по району, мин</v>
      </c>
      <c r="D72" s="136" t="s">
        <v>84</v>
      </c>
      <c r="E72" s="221">
        <f>'инновации+добровольчество0,3625'!D128</f>
        <v>36.25</v>
      </c>
    </row>
    <row r="73" spans="1:5" ht="21" customHeight="1" x14ac:dyDescent="0.25">
      <c r="A73" s="505"/>
      <c r="B73" s="504"/>
      <c r="C73" s="111" t="str">
        <f>'инновации+добровольчество0,3625'!A129</f>
        <v>Переговоры за пределами района,мин</v>
      </c>
      <c r="D73" s="136" t="s">
        <v>22</v>
      </c>
      <c r="E73" s="221">
        <f>'инновации+добровольчество0,3625'!D129</f>
        <v>73.525874999999999</v>
      </c>
    </row>
    <row r="74" spans="1:5" ht="21" customHeight="1" x14ac:dyDescent="0.25">
      <c r="A74" s="505"/>
      <c r="B74" s="504"/>
      <c r="C74" s="111" t="str">
        <f>'инновации+добровольчество0,3625'!A130</f>
        <v>Абоненская плата за услуги связи, номеров</v>
      </c>
      <c r="D74" s="136" t="s">
        <v>37</v>
      </c>
      <c r="E74" s="221">
        <f>'инновации+добровольчество0,3625'!D130</f>
        <v>0.36249999999999999</v>
      </c>
    </row>
    <row r="75" spans="1:5" ht="21" customHeight="1" x14ac:dyDescent="0.25">
      <c r="A75" s="505"/>
      <c r="B75" s="504"/>
      <c r="C75" s="111" t="str">
        <f>'инновации+добровольчество0,3625'!A131</f>
        <v xml:space="preserve">Абоненская плата за услуги Интернет </v>
      </c>
      <c r="D75" s="136" t="s">
        <v>37</v>
      </c>
      <c r="E75" s="221">
        <f>'инновации+добровольчество0,3625'!D131</f>
        <v>0.36249999999999999</v>
      </c>
    </row>
    <row r="76" spans="1:5" ht="16.149999999999999" hidden="1" customHeight="1" x14ac:dyDescent="0.25">
      <c r="A76" s="505"/>
      <c r="B76" s="504"/>
      <c r="C76" s="111" t="e">
        <f>'инновации+добровольчество0,3625'!#REF!</f>
        <v>#REF!</v>
      </c>
      <c r="D76" s="136" t="s">
        <v>38</v>
      </c>
      <c r="E76" s="221" t="e">
        <f>'инновации+добровольчество0,3625'!#REF!</f>
        <v>#REF!</v>
      </c>
    </row>
    <row r="77" spans="1:5" ht="15.6" hidden="1" customHeight="1" x14ac:dyDescent="0.25">
      <c r="A77" s="505"/>
      <c r="B77" s="504"/>
      <c r="C77" s="111" t="e">
        <f>'инновации+добровольчество0,3625'!#REF!</f>
        <v>#REF!</v>
      </c>
      <c r="D77" s="136" t="s">
        <v>22</v>
      </c>
      <c r="E77" s="221" t="e">
        <f>'инновации+добровольчество0,3625'!#REF!</f>
        <v>#REF!</v>
      </c>
    </row>
    <row r="78" spans="1:5" s="137" customFormat="1" ht="12" customHeight="1" x14ac:dyDescent="0.2">
      <c r="A78" s="505"/>
      <c r="B78" s="504"/>
      <c r="C78" s="518" t="s">
        <v>137</v>
      </c>
      <c r="D78" s="519"/>
      <c r="E78" s="520"/>
    </row>
    <row r="79" spans="1:5" s="137" customFormat="1" ht="12" customHeight="1" x14ac:dyDescent="0.2">
      <c r="A79" s="505"/>
      <c r="B79" s="504"/>
      <c r="C79" s="102" t="s">
        <v>180</v>
      </c>
      <c r="D79" s="138" t="s">
        <v>141</v>
      </c>
      <c r="E79" s="222">
        <f>'инновации+добровольчество0,3625'!D77</f>
        <v>0.36249999999999999</v>
      </c>
    </row>
    <row r="80" spans="1:5" s="137" customFormat="1" ht="12" customHeight="1" x14ac:dyDescent="0.2">
      <c r="A80" s="505"/>
      <c r="B80" s="504"/>
      <c r="C80" s="112" t="s">
        <v>139</v>
      </c>
      <c r="D80" s="138" t="s">
        <v>132</v>
      </c>
      <c r="E80" s="222">
        <f>'инновации+добровольчество0,3625'!D78</f>
        <v>0.36249999999999999</v>
      </c>
    </row>
    <row r="81" spans="1:5" s="137" customFormat="1" ht="12" customHeight="1" x14ac:dyDescent="0.2">
      <c r="A81" s="505"/>
      <c r="B81" s="504"/>
      <c r="C81" s="112" t="s">
        <v>85</v>
      </c>
      <c r="D81" s="138" t="s">
        <v>132</v>
      </c>
      <c r="E81" s="222">
        <f>'инновации+добровольчество0,3625'!D79</f>
        <v>0.18124999999999999</v>
      </c>
    </row>
    <row r="82" spans="1:5" s="137" customFormat="1" ht="12" customHeight="1" x14ac:dyDescent="0.2">
      <c r="A82" s="505"/>
      <c r="B82" s="504"/>
      <c r="C82" s="112" t="s">
        <v>140</v>
      </c>
      <c r="D82" s="138" t="s">
        <v>132</v>
      </c>
      <c r="E82" s="222">
        <f>'инновации+добровольчество0,3625'!D80</f>
        <v>0.36249999999999999</v>
      </c>
    </row>
    <row r="83" spans="1:5" s="137" customFormat="1" ht="12" customHeight="1" x14ac:dyDescent="0.2">
      <c r="A83" s="505"/>
      <c r="B83" s="504"/>
      <c r="C83" s="498" t="s">
        <v>144</v>
      </c>
      <c r="D83" s="499"/>
      <c r="E83" s="500"/>
    </row>
    <row r="84" spans="1:5" s="137" customFormat="1" ht="12" customHeight="1" x14ac:dyDescent="0.2">
      <c r="A84" s="505"/>
      <c r="B84" s="504"/>
      <c r="C84" s="368" t="str">
        <f>'инновации+добровольчество0,3625'!A98</f>
        <v>Пособие по уходу за ребенком до 3-х лет</v>
      </c>
      <c r="D84" s="114" t="s">
        <v>120</v>
      </c>
      <c r="E84" s="219">
        <f>E79</f>
        <v>0.36249999999999999</v>
      </c>
    </row>
    <row r="85" spans="1:5" s="137" customFormat="1" ht="12" hidden="1" customHeight="1" x14ac:dyDescent="0.2">
      <c r="A85" s="505"/>
      <c r="B85" s="504"/>
      <c r="C85" s="518" t="s">
        <v>145</v>
      </c>
      <c r="D85" s="519"/>
      <c r="E85" s="520"/>
    </row>
    <row r="86" spans="1:5" s="137" customFormat="1" ht="12" hidden="1" customHeight="1" x14ac:dyDescent="0.2">
      <c r="A86" s="505"/>
      <c r="B86" s="504"/>
      <c r="C86" s="113" t="s">
        <v>189</v>
      </c>
      <c r="D86" s="94" t="s">
        <v>39</v>
      </c>
      <c r="E86" s="215">
        <f>'инновации+добровольчество0,3625'!E119</f>
        <v>0.36249999999999999</v>
      </c>
    </row>
    <row r="87" spans="1:5" ht="28.15" hidden="1" customHeight="1" x14ac:dyDescent="0.25">
      <c r="A87" s="505"/>
      <c r="B87" s="504"/>
      <c r="C87" s="113" t="s">
        <v>190</v>
      </c>
      <c r="D87" s="94" t="s">
        <v>39</v>
      </c>
      <c r="E87" s="215">
        <f>'инновации+добровольчество0,3625'!E120</f>
        <v>0.33500000000000002</v>
      </c>
    </row>
    <row r="88" spans="1:5" ht="28.15" hidden="1" customHeight="1" x14ac:dyDescent="0.25">
      <c r="A88" s="505"/>
      <c r="B88" s="504"/>
      <c r="C88" s="113" t="s">
        <v>191</v>
      </c>
      <c r="D88" s="94" t="s">
        <v>39</v>
      </c>
      <c r="E88" s="215">
        <f>'инновации+добровольчество0,3625'!E121</f>
        <v>0.33500000000000002</v>
      </c>
    </row>
    <row r="89" spans="1:5" ht="28.15" customHeight="1" x14ac:dyDescent="0.25">
      <c r="A89" s="505"/>
      <c r="B89" s="504"/>
      <c r="C89" s="501" t="s">
        <v>146</v>
      </c>
      <c r="D89" s="502"/>
      <c r="E89" s="503"/>
    </row>
    <row r="90" spans="1:5" ht="28.15" hidden="1" customHeight="1" x14ac:dyDescent="0.25">
      <c r="A90" s="505"/>
      <c r="B90" s="504"/>
      <c r="C90" s="115" t="str">
        <f>'инновации+добровольчество0,3625'!A138</f>
        <v>Проезд к месту учебы</v>
      </c>
      <c r="D90" s="116" t="s">
        <v>120</v>
      </c>
      <c r="E90" s="78">
        <f>'инновации+добровольчество0,3625'!D138</f>
        <v>0</v>
      </c>
    </row>
    <row r="91" spans="1:5" ht="22.15" customHeight="1" x14ac:dyDescent="0.25">
      <c r="A91" s="505"/>
      <c r="B91" s="504"/>
      <c r="C91" s="115" t="str">
        <f>'инновации+добровольчество0,3625'!A139</f>
        <v>Провоз груза 140 мест (1 место=500 руб)</v>
      </c>
      <c r="D91" s="116" t="s">
        <v>22</v>
      </c>
      <c r="E91" s="78">
        <f>'инновации+добровольчество0,3625'!D139</f>
        <v>0.36249999999999999</v>
      </c>
    </row>
    <row r="92" spans="1:5" ht="18" customHeight="1" x14ac:dyDescent="0.25">
      <c r="A92" s="505"/>
      <c r="B92" s="504"/>
      <c r="C92" s="515" t="s">
        <v>147</v>
      </c>
      <c r="D92" s="516"/>
      <c r="E92" s="517"/>
    </row>
    <row r="93" spans="1:5" ht="18.75" customHeight="1" x14ac:dyDescent="0.25">
      <c r="A93" s="505"/>
      <c r="B93" s="504"/>
      <c r="C93" s="104" t="str">
        <f>'инновации+добровольчество0,3625'!A180</f>
        <v>Обучение персонала</v>
      </c>
      <c r="D93" s="63" t="str">
        <f>'инновации+добровольчество0,3625'!B180</f>
        <v>договор</v>
      </c>
      <c r="E93" s="161">
        <f>'инновации+добровольчество0,3625'!D180</f>
        <v>0.36249999999999999</v>
      </c>
    </row>
    <row r="94" spans="1:5" ht="13.5" customHeight="1" x14ac:dyDescent="0.25">
      <c r="A94" s="505"/>
      <c r="B94" s="504"/>
      <c r="C94" s="104" t="str">
        <f>'инновации+добровольчество0,3625'!A181</f>
        <v>Батарейки GP Super, AA (LR6, 15А), алкалиновые, пальчиковые, КОМПЛЕКТ 40 шт., 15A-2CRVS, GP 15A-2CRVS40</v>
      </c>
      <c r="D94" s="63" t="str">
        <f>'инновации+добровольчество0,3625'!B181</f>
        <v>договор</v>
      </c>
      <c r="E94" s="161">
        <f>'инновации+добровольчество0,3625'!D181</f>
        <v>1.45</v>
      </c>
    </row>
    <row r="95" spans="1:5" ht="16.5" customHeight="1" x14ac:dyDescent="0.25">
      <c r="A95" s="505"/>
      <c r="B95" s="504"/>
      <c r="C95" s="104" t="str">
        <f>'инновации+добровольчество0,3625'!A182</f>
        <v>Батарейки GP Super, AAA (LR03, 24А), алкалиновые, мизинчиковые, КОМПЛЕКТ 60 шт., 24A-2CRVS60</v>
      </c>
      <c r="D95" s="63" t="str">
        <f>'инновации+добровольчество0,3625'!B182</f>
        <v>шт</v>
      </c>
      <c r="E95" s="161">
        <f>'инновации+добровольчество0,3625'!D182</f>
        <v>0.72499999999999998</v>
      </c>
    </row>
    <row r="96" spans="1:5" ht="17.25" customHeight="1" x14ac:dyDescent="0.25">
      <c r="A96" s="505"/>
      <c r="B96" s="504"/>
      <c r="C96" s="104" t="str">
        <f>'инновации+добровольчество0,3625'!A183</f>
        <v>Блок для записей STAFF проклеенный, куб 8*8 см, 800 листов, цветной, чередование с белым, 120383</v>
      </c>
      <c r="D96" s="63" t="str">
        <f>'инновации+добровольчество0,3625'!B183</f>
        <v>шт</v>
      </c>
      <c r="E96" s="161">
        <f>'инновации+добровольчество0,3625'!D183</f>
        <v>3.625</v>
      </c>
    </row>
    <row r="97" spans="1:5" ht="18.75" customHeight="1" x14ac:dyDescent="0.25">
      <c r="A97" s="505"/>
      <c r="B97" s="504"/>
      <c r="C97" s="104" t="str">
        <f>'инновации+добровольчество0,3625'!A184</f>
        <v>Датер самонаборный металлический, 6 строк+дата, оттиск 68х47 мм, сине-красный, TRODAT 5485, кассы в комплекте</v>
      </c>
      <c r="D97" s="63" t="str">
        <f>'инновации+добровольчество0,3625'!B184</f>
        <v>шт</v>
      </c>
      <c r="E97" s="161">
        <f>'инновации+добровольчество0,3625'!D184</f>
        <v>0.36249999999999999</v>
      </c>
    </row>
    <row r="98" spans="1:5" ht="18.75" customHeight="1" x14ac:dyDescent="0.25">
      <c r="A98" s="505"/>
      <c r="B98" s="504"/>
      <c r="C98" s="104" t="str">
        <f>'инновации+добровольчество0,3625'!A185</f>
        <v>Дырокол металлический BRAUBERG "ULTRA", до 20 листов, голубой, 228759</v>
      </c>
      <c r="D98" s="63" t="str">
        <f>'инновации+добровольчество0,3625'!B185</f>
        <v>шт</v>
      </c>
      <c r="E98" s="161">
        <f>'инновации+добровольчество0,3625'!D185</f>
        <v>0.72499999999999998</v>
      </c>
    </row>
    <row r="99" spans="1:5" ht="24" customHeight="1" x14ac:dyDescent="0.25">
      <c r="A99" s="505"/>
      <c r="B99" s="504"/>
      <c r="C99" s="104" t="str">
        <f>'инновации+добровольчество0,3625'!A186</f>
        <v>Зажимы для бумаг BRAUBERG EXTRA, КОМПЛЕКТ 12 шт., 32 мм, на 140 л., золотистые, европодвес, 229587</v>
      </c>
      <c r="D99" s="63" t="str">
        <f>'инновации+добровольчество0,3625'!B186</f>
        <v>шт</v>
      </c>
      <c r="E99" s="161">
        <f>'инновации+добровольчество0,3625'!D186</f>
        <v>0.36249999999999999</v>
      </c>
    </row>
    <row r="100" spans="1:5" ht="24" customHeight="1" x14ac:dyDescent="0.25">
      <c r="A100" s="505"/>
      <c r="B100" s="504"/>
      <c r="C100" s="104" t="str">
        <f>'инновации+добровольчество0,3625'!A187</f>
        <v>Зажимы для бумаг BRAUBERG, КОМПЛЕКТ 12шт., 32мм, на 140л., черные, в карт.коробке, 220560</v>
      </c>
      <c r="D100" s="63" t="str">
        <f>'инновации+добровольчество0,3625'!B187</f>
        <v>шт</v>
      </c>
      <c r="E100" s="161">
        <f>'инновации+добровольчество0,3625'!D187</f>
        <v>0.36249999999999999</v>
      </c>
    </row>
    <row r="101" spans="1:5" ht="18.600000000000001" customHeight="1" x14ac:dyDescent="0.25">
      <c r="A101" s="505"/>
      <c r="B101" s="504"/>
      <c r="C101" s="104" t="str">
        <f>'инновации+добровольчество0,3625'!A188</f>
        <v>Зажимы для бумаг BRAUBERG, КОМПЛЕКТ 12шт., 41мм, на 200л., цветные, в карт.коробке, 224473</v>
      </c>
      <c r="D101" s="63" t="str">
        <f>'инновации+добровольчество0,3625'!B188</f>
        <v>шт</v>
      </c>
      <c r="E101" s="161">
        <f>'инновации+добровольчество0,3625'!D188</f>
        <v>0.36249999999999999</v>
      </c>
    </row>
    <row r="102" spans="1:5" ht="15.6" customHeight="1" x14ac:dyDescent="0.25">
      <c r="A102" s="505"/>
      <c r="B102" s="504"/>
      <c r="C102" s="104" t="str">
        <f>'инновации+добровольчество0,3625'!A189</f>
        <v>Закладки клейкие ЮНЛАНДИЯ НЕОНОВЫЕ, 45×12 мм, 5 цветов х 20 листов, в пластиковой книжке, 111354</v>
      </c>
      <c r="D102" s="63" t="str">
        <f>'инновации+добровольчество0,3625'!B189</f>
        <v>шт</v>
      </c>
      <c r="E102" s="161">
        <f>'инновации+добровольчество0,3625'!D189</f>
        <v>1.45</v>
      </c>
    </row>
    <row r="103" spans="1:5" ht="12" customHeight="1" x14ac:dyDescent="0.25">
      <c r="A103" s="505"/>
      <c r="B103" s="504"/>
      <c r="C103" s="104" t="str">
        <f>'инновации+добровольчество0,3625'!A190</f>
        <v>Закладки клейкие STAFF бумажные НЕОНОВЫЕ, 50х14 мм, 5 цветов х 50 листов, 129359</v>
      </c>
      <c r="D103" s="63" t="str">
        <f>'инновации+добровольчество0,3625'!B190</f>
        <v>шт</v>
      </c>
      <c r="E103" s="161">
        <f>'инновации+добровольчество0,3625'!D190</f>
        <v>3.625</v>
      </c>
    </row>
    <row r="104" spans="1:5" ht="12" customHeight="1" x14ac:dyDescent="0.25">
      <c r="A104" s="505"/>
      <c r="B104" s="504"/>
      <c r="C104" s="104" t="str">
        <f>'инновации+добровольчество0,3625'!A191</f>
        <v>Канцелярский набор BRAUBERG "Рапсодия", 10 предметов, вращающаяся конструкция, черный, 236953</v>
      </c>
      <c r="D104" s="63" t="str">
        <f>'инновации+добровольчество0,3625'!B191</f>
        <v>шт</v>
      </c>
      <c r="E104" s="161">
        <f>'инновации+добровольчество0,3625'!D191</f>
        <v>1.8125</v>
      </c>
    </row>
    <row r="105" spans="1:5" ht="12" customHeight="1" x14ac:dyDescent="0.25">
      <c r="A105" s="505"/>
      <c r="B105" s="504"/>
      <c r="C105" s="104" t="str">
        <f>'инновации+добровольчество0,3625'!A192</f>
        <v>Карандаш чернографитный BRAUBERG "ULTRA", 1 шт., HB, с ластиком, пластиковый, 181711</v>
      </c>
      <c r="D105" s="63" t="str">
        <f>'инновации+добровольчество0,3625'!B192</f>
        <v>шт</v>
      </c>
      <c r="E105" s="161">
        <f>'инновации+добровольчество0,3625'!D192</f>
        <v>26.099999999999998</v>
      </c>
    </row>
    <row r="106" spans="1:5" ht="12" customHeight="1" x14ac:dyDescent="0.25">
      <c r="A106" s="505"/>
      <c r="B106" s="504"/>
      <c r="C106" s="104" t="str">
        <f>'инновации+добровольчество0,3625'!A193</f>
        <v>Карандаши цветные ЮНЛАНДИЯ "КАРНАВАЛ", 6 цветов, пластиковые, заточенные, трехгранный корпус, 181683</v>
      </c>
      <c r="D106" s="63" t="str">
        <f>'инновации+добровольчество0,3625'!B193</f>
        <v>шт</v>
      </c>
      <c r="E106" s="161">
        <f>'инновации+добровольчество0,3625'!D193</f>
        <v>5.4375</v>
      </c>
    </row>
    <row r="107" spans="1:5" ht="12" customHeight="1" x14ac:dyDescent="0.25">
      <c r="A107" s="505"/>
      <c r="B107" s="504"/>
      <c r="C107" s="104" t="str">
        <f>'инновации+добровольчество0,3625'!A194</f>
        <v>Карандаши чернографитные BRAUBERG, НАБОР 12 шт., НВ, с резинкой, пластиковый зеленый корпус, 180678</v>
      </c>
      <c r="D107" s="63" t="str">
        <f>'инновации+добровольчество0,3625'!B194</f>
        <v>шт</v>
      </c>
      <c r="E107" s="161">
        <f>'инновации+добровольчество0,3625'!D194</f>
        <v>0.36249999999999999</v>
      </c>
    </row>
    <row r="108" spans="1:5" ht="12" customHeight="1" x14ac:dyDescent="0.25">
      <c r="A108" s="505"/>
      <c r="B108" s="504"/>
      <c r="C108" s="104" t="str">
        <f>'инновации+добровольчество0,3625'!A195</f>
        <v>Клейкие ленты 19 мм х 33 м канцелярские BRAUBERG, КОМПЛЕКТ 4 шт., прозрачные, гарантированная длина, 228762</v>
      </c>
      <c r="D108" s="63" t="str">
        <f>'инновации+добровольчество0,3625'!B195</f>
        <v>шт</v>
      </c>
      <c r="E108" s="161">
        <f>'инновации+добровольчество0,3625'!D195</f>
        <v>1.8125</v>
      </c>
    </row>
    <row r="109" spans="1:5" ht="12" customHeight="1" x14ac:dyDescent="0.25">
      <c r="A109" s="505"/>
      <c r="B109" s="504"/>
      <c r="C109" s="104" t="str">
        <f>'инновации+добровольчество0,3625'!A196</f>
        <v>Клейкие ленты 48мм х 200м упаковочные BRAUBERG, КОМПЛЕКТ 4 шт, прозрачн, 45мкм, 440078</v>
      </c>
      <c r="D109" s="63" t="str">
        <f>'инновации+добровольчество0,3625'!B196</f>
        <v>шт</v>
      </c>
      <c r="E109" s="161">
        <f>'инновации+добровольчество0,3625'!D196</f>
        <v>1.45</v>
      </c>
    </row>
    <row r="110" spans="1:5" ht="12" customHeight="1" x14ac:dyDescent="0.25">
      <c r="A110" s="505"/>
      <c r="B110" s="504"/>
      <c r="C110" s="104" t="str">
        <f>'инновации+добровольчество0,3625'!A197</f>
        <v>Кнопки канцелярские BRAUBERG металл. серебряные, 10мм, 50 шт., в карт. коробке, 220553</v>
      </c>
      <c r="D110" s="63" t="str">
        <f>'инновации+добровольчество0,3625'!B197</f>
        <v>шт</v>
      </c>
      <c r="E110" s="161">
        <f>'инновации+добровольчество0,3625'!D197</f>
        <v>1.8125</v>
      </c>
    </row>
    <row r="111" spans="1:5" ht="12" customHeight="1" x14ac:dyDescent="0.25">
      <c r="A111" s="505"/>
      <c r="B111" s="504"/>
      <c r="C111" s="104" t="str">
        <f>'инновации+добровольчество0,3625'!A198</f>
        <v>Кнопки канцелярские STAFF «EVERYDAY», 10 мм х 100 шт., РОССИЯ, в картонной коробке, 220998</v>
      </c>
      <c r="D111" s="63" t="str">
        <f>'инновации+добровольчество0,3625'!B198</f>
        <v>шт</v>
      </c>
      <c r="E111" s="161">
        <f>'инновации+добровольчество0,3625'!D198</f>
        <v>1.45</v>
      </c>
    </row>
    <row r="112" spans="1:5" ht="12" customHeight="1" x14ac:dyDescent="0.25">
      <c r="A112" s="505"/>
      <c r="B112" s="504"/>
      <c r="C112" s="104" t="str">
        <f>'инновации+добровольчество0,3625'!A199</f>
        <v>Ластик BRAUBERG "Oval PRO", 40х26х8 мм, овальный, красный пластиковый держатель, 229560</v>
      </c>
      <c r="D112" s="63" t="str">
        <f>'инновации+добровольчество0,3625'!B199</f>
        <v>шт</v>
      </c>
      <c r="E112" s="161">
        <f>'инновации+добровольчество0,3625'!D199</f>
        <v>18.125</v>
      </c>
    </row>
    <row r="113" spans="1:5" ht="12" customHeight="1" x14ac:dyDescent="0.25">
      <c r="A113" s="505"/>
      <c r="B113" s="504"/>
      <c r="C113" s="104" t="str">
        <f>'инновации+добровольчество0,3625'!A200</f>
        <v>Линейка пластиковая 30 см полупрозрачная тонированная BRAUBERG, 210610</v>
      </c>
      <c r="D113" s="63" t="str">
        <f>'инновации+добровольчество0,3625'!B200</f>
        <v>шт</v>
      </c>
      <c r="E113" s="161">
        <f>'инновации+добровольчество0,3625'!D200</f>
        <v>7.25</v>
      </c>
    </row>
    <row r="114" spans="1:5" ht="12" hidden="1" customHeight="1" x14ac:dyDescent="0.25">
      <c r="A114" s="505"/>
      <c r="B114" s="504"/>
      <c r="C114" s="104" t="str">
        <f>'инновации+добровольчество0,3625'!A201</f>
        <v>Лоток горизонтальный для бумаг BRAUBERG "Germanium", 5 секций, 370х355х295 мм, металл, черный, 237971</v>
      </c>
      <c r="D114" s="63" t="str">
        <f>'инновации+добровольчество0,3625'!B201</f>
        <v>шт</v>
      </c>
      <c r="E114" s="161">
        <f>'инновации+добровольчество0,3625'!D201</f>
        <v>0.36249999999999999</v>
      </c>
    </row>
    <row r="115" spans="1:5" ht="12" hidden="1" customHeight="1" x14ac:dyDescent="0.25">
      <c r="A115" s="505"/>
      <c r="B115" s="504"/>
      <c r="C115" s="104" t="str">
        <f>'инновации+добровольчество0,3625'!A202</f>
        <v>Маркер для доски BRAUBERG с клипом, эргономичный корпус, круглый наконечник 4 мм, черный, 150846</v>
      </c>
      <c r="D115" s="63" t="str">
        <f>'инновации+добровольчество0,3625'!B202</f>
        <v>шт</v>
      </c>
      <c r="E115" s="161">
        <f>'инновации+добровольчество0,3625'!D202</f>
        <v>4.3499999999999996</v>
      </c>
    </row>
    <row r="116" spans="1:5" ht="12" customHeight="1" x14ac:dyDescent="0.25">
      <c r="A116" s="505"/>
      <c r="B116" s="504"/>
      <c r="C116" s="104" t="str">
        <f>'инновации+добровольчество0,3625'!A203</f>
        <v>Маркеры стираемые для белой доски НАБОР 4 ЦВЕТА, BRAUBERG "ORIGINAL", 3 мм, 152120</v>
      </c>
      <c r="D116" s="63" t="str">
        <f>'инновации+добровольчество0,3625'!B203</f>
        <v>шт</v>
      </c>
      <c r="E116" s="161">
        <f>'инновации+добровольчество0,3625'!D203</f>
        <v>5.4375</v>
      </c>
    </row>
    <row r="117" spans="1:5" ht="12" customHeight="1" x14ac:dyDescent="0.25">
      <c r="A117" s="505"/>
      <c r="B117" s="504"/>
      <c r="C117" s="104" t="str">
        <f>'инновации+добровольчество0,3625'!A204</f>
        <v>Маркеры для доски BRAUBERG SOFT, НАБОР 4шт, резиновая вставка, 5 мм, (син,черн,красн,зел), 151252</v>
      </c>
      <c r="D117" s="63" t="str">
        <f>'инновации+добровольчество0,3625'!B204</f>
        <v>шт</v>
      </c>
      <c r="E117" s="161">
        <f>'инновации+добровольчество0,3625'!D204</f>
        <v>1.45</v>
      </c>
    </row>
    <row r="118" spans="1:5" ht="12" customHeight="1" x14ac:dyDescent="0.25">
      <c r="A118" s="505"/>
      <c r="B118" s="504"/>
      <c r="C118" s="104" t="str">
        <f>'инновации+добровольчество0,3625'!A205</f>
        <v>Маркеры стираемые для белой доски НАБОР 8 ЦВЕТОВ, BRAUBERG "SOFT", 5 мм, резиновая вставка, 152112</v>
      </c>
      <c r="D118" s="63" t="str">
        <f>'инновации+добровольчество0,3625'!B205</f>
        <v>шт</v>
      </c>
      <c r="E118" s="161">
        <f>'инновации+добровольчество0,3625'!D205</f>
        <v>0.36249999999999999</v>
      </c>
    </row>
    <row r="119" spans="1:5" ht="12" customHeight="1" x14ac:dyDescent="0.25">
      <c r="A119" s="505"/>
      <c r="B119" s="504"/>
      <c r="C119" s="104" t="str">
        <f>'инновации+добровольчество0,3625'!A206</f>
        <v>Мешки для мусора 120л черные в рулоне 10шт ПВД 40мкм 70х110см особо прочные ЛАЙМА 605341</v>
      </c>
      <c r="D119" s="63" t="str">
        <f>'инновации+добровольчество0,3625'!B206</f>
        <v>шт</v>
      </c>
      <c r="E119" s="161">
        <f>'инновации+добровольчество0,3625'!D206</f>
        <v>7.25</v>
      </c>
    </row>
    <row r="120" spans="1:5" ht="12" customHeight="1" x14ac:dyDescent="0.25">
      <c r="A120" s="505"/>
      <c r="B120" s="504"/>
      <c r="C120" s="104" t="str">
        <f>'инновации+добровольчество0,3625'!A207</f>
        <v>Мешки для мусора  30л зеленые в рулоне 20шт ПНД 10мкм 50х60см прочные биоразлагаемые ЛАЙМА 601400</v>
      </c>
      <c r="D120" s="63" t="str">
        <f>'инновации+добровольчество0,3625'!B207</f>
        <v>шт</v>
      </c>
      <c r="E120" s="161">
        <f>'инновации+добровольчество0,3625'!D207</f>
        <v>21.75</v>
      </c>
    </row>
    <row r="121" spans="1:5" ht="12" customHeight="1" x14ac:dyDescent="0.25">
      <c r="A121" s="505"/>
      <c r="B121" s="504"/>
      <c r="C121" s="104" t="str">
        <f>'инновации+добровольчество0,3625'!A208</f>
        <v>Мыло-крем жидкое DELUXE, 5 л, ЗОЛОТОЙ ИДЕАЛ «Персик», перламутровое, 607496</v>
      </c>
      <c r="D121" s="63" t="str">
        <f>'инновации+добровольчество0,3625'!B208</f>
        <v>шт</v>
      </c>
      <c r="E121" s="161">
        <f>'инновации+добровольчество0,3625'!D208</f>
        <v>0.72499999999999998</v>
      </c>
    </row>
    <row r="122" spans="1:5" ht="12" customHeight="1" x14ac:dyDescent="0.25">
      <c r="A122" s="505"/>
      <c r="B122" s="504"/>
      <c r="C122" s="104" t="str">
        <f>'инновации+добровольчество0,3625'!A209</f>
        <v>Мыло-крем жидкое с АНТИБАКТЕРИАЛЬНЫМ ЭФФЕКТОМ, 5 л, ЗОЛОТОЙ ИДЕАЛ "Премиум Жемчужное", 607495</v>
      </c>
      <c r="D122" s="63" t="str">
        <f>'инновации+добровольчество0,3625'!B209</f>
        <v>шт</v>
      </c>
      <c r="E122" s="161">
        <f>'инновации+добровольчество0,3625'!D209</f>
        <v>0.36249999999999999</v>
      </c>
    </row>
    <row r="123" spans="1:5" ht="12" customHeight="1" x14ac:dyDescent="0.25">
      <c r="A123" s="505"/>
      <c r="B123" s="504"/>
      <c r="C123" s="104" t="str">
        <f>'инновации+добровольчество0,3625'!A210</f>
        <v>Набор текстовыделителей BRAUBERG 4 шт., АССОРТИ, "DELTA PASTEL", линия 1-5 мм, 151735</v>
      </c>
      <c r="D123" s="63" t="str">
        <f>'инновации+добровольчество0,3625'!B210</f>
        <v>шт</v>
      </c>
      <c r="E123" s="161">
        <f>'инновации+добровольчество0,3625'!D210</f>
        <v>0.72499999999999998</v>
      </c>
    </row>
    <row r="124" spans="1:5" ht="12" customHeight="1" x14ac:dyDescent="0.25">
      <c r="A124" s="505"/>
      <c r="B124" s="504"/>
      <c r="C124" s="104" t="str">
        <f>'инновации+добровольчество0,3625'!A211</f>
        <v>Нож универсальный 18 мм BRAUBERG автофиксатор, резиновые вставки, + 2 лезвия, блистер, 230920</v>
      </c>
      <c r="D124" s="63" t="str">
        <f>'инновации+добровольчество0,3625'!B211</f>
        <v>шт</v>
      </c>
      <c r="E124" s="161">
        <f>'инновации+добровольчество0,3625'!D211</f>
        <v>1.8125</v>
      </c>
    </row>
    <row r="125" spans="1:5" ht="12" customHeight="1" x14ac:dyDescent="0.25">
      <c r="A125" s="505"/>
      <c r="B125" s="504"/>
      <c r="C125" s="104" t="str">
        <f>'инновации+добровольчество0,3625'!A212</f>
        <v>Нож  9мм с фиксатором, черно-красный, MAPED, 092211</v>
      </c>
      <c r="D125" s="63" t="str">
        <f>'инновации+добровольчество0,3625'!B212</f>
        <v>шт</v>
      </c>
      <c r="E125" s="161">
        <f>'инновации+добровольчество0,3625'!D212</f>
        <v>3.625</v>
      </c>
    </row>
    <row r="126" spans="1:5" ht="12" customHeight="1" x14ac:dyDescent="0.25">
      <c r="A126" s="505"/>
      <c r="B126" s="504"/>
      <c r="C126" s="104" t="str">
        <f>'инновации+добровольчество0,3625'!A213</f>
        <v>Нож универсальный мощный BRAUBERG металлический корпус, фиксатор, + 5 лезвий, 235404</v>
      </c>
      <c r="D126" s="63" t="str">
        <f>'инновации+добровольчество0,3625'!B213</f>
        <v>шт</v>
      </c>
      <c r="E126" s="161">
        <f>'инновации+добровольчество0,3625'!D213</f>
        <v>1.8125</v>
      </c>
    </row>
    <row r="127" spans="1:5" ht="12" customHeight="1" x14ac:dyDescent="0.25">
      <c r="A127" s="505"/>
      <c r="B127" s="504"/>
      <c r="C127" s="104" t="str">
        <f>'инновации+добровольчество0,3625'!A214</f>
        <v>Ножницы BRAUBERG "Respect", 170 мм, резин. вставки, сине-черные, 3-х сторон.заточка,блистер, 231561</v>
      </c>
      <c r="D127" s="63" t="str">
        <f>'инновации+добровольчество0,3625'!B214</f>
        <v>шт</v>
      </c>
      <c r="E127" s="161">
        <f>'инновации+добровольчество0,3625'!D214</f>
        <v>3.625</v>
      </c>
    </row>
    <row r="128" spans="1:5" ht="15" customHeight="1" x14ac:dyDescent="0.25">
      <c r="A128" s="505"/>
      <c r="B128" s="504"/>
      <c r="C128" s="104" t="str">
        <f>'инновации+добровольчество0,3625'!A215</f>
        <v>Папка-уголок плотная BRAUBERG SUPER, 0,18 мм, синяя, 270479</v>
      </c>
      <c r="D128" s="63" t="str">
        <f>'инновации+добровольчество0,3625'!B215</f>
        <v>шт</v>
      </c>
      <c r="E128" s="161">
        <f>'инновации+добровольчество0,3625'!D215</f>
        <v>1.8125</v>
      </c>
    </row>
    <row r="129" spans="1:5" ht="33.75" x14ac:dyDescent="0.25">
      <c r="A129" s="505"/>
      <c r="B129" s="504"/>
      <c r="C129" s="104" t="str">
        <f>'инновации+добровольчество0,3625'!A216</f>
        <v>Папки-файлы перфорированные А5 BRAUBERG, ВЕРТИК., КОМПЛЕКТ 100 шт., гладкие, Яблоко, 35мкм, 221714</v>
      </c>
      <c r="D129" s="63" t="str">
        <f>'инновации+добровольчество0,3625'!B216</f>
        <v>шт</v>
      </c>
      <c r="E129" s="161">
        <f>'инновации+добровольчество0,3625'!D216</f>
        <v>0.36249999999999999</v>
      </c>
    </row>
    <row r="130" spans="1:5" ht="22.5" x14ac:dyDescent="0.25">
      <c r="A130" s="505"/>
      <c r="B130" s="504"/>
      <c r="C130" s="104" t="str">
        <f>'инновации+добровольчество0,3625'!A217</f>
        <v>Папки-файлы перфорированные А4 BRAUBERG, КОМПЛЕКТ 100 шт., гладкие, Яблоко, 35 мкм, 221710</v>
      </c>
      <c r="D130" s="63" t="str">
        <f>'инновации+добровольчество0,3625'!B217</f>
        <v>шт</v>
      </c>
      <c r="E130" s="161">
        <f>'инновации+добровольчество0,3625'!D217</f>
        <v>1.8125</v>
      </c>
    </row>
    <row r="131" spans="1:5" ht="22.5" x14ac:dyDescent="0.25">
      <c r="A131" s="505"/>
      <c r="B131" s="504"/>
      <c r="C131" s="104" t="str">
        <f>'инновации+добровольчество0,3625'!A218</f>
        <v>Полотенца бумажные быт., спайка 2 шт., 2-х слойные, (2х12,5 м), VEIRO (Вейро), белые, 5п22,ш/к 90995</v>
      </c>
      <c r="D131" s="63" t="str">
        <f>'инновации+добровольчество0,3625'!B218</f>
        <v>шт</v>
      </c>
      <c r="E131" s="161">
        <f>'инновации+добровольчество0,3625'!D218</f>
        <v>29</v>
      </c>
    </row>
    <row r="132" spans="1:5" ht="33.75" x14ac:dyDescent="0.25">
      <c r="A132" s="505"/>
      <c r="B132" s="504"/>
      <c r="C132" s="104" t="str">
        <f>'инновации+добровольчество0,3625'!A219</f>
        <v>Ручка шариковая масляная BRAUBERG "Extra Glide Soft Color", СИНЯЯ, узел 0,7 мм, линия письма 0,35 мм, 142928</v>
      </c>
      <c r="D132" s="63" t="str">
        <f>'инновации+добровольчество0,3625'!B219</f>
        <v>шт</v>
      </c>
      <c r="E132" s="161">
        <f>'инновации+добровольчество0,3625'!D219</f>
        <v>4.3499999999999996</v>
      </c>
    </row>
    <row r="133" spans="1:5" ht="22.5" x14ac:dyDescent="0.25">
      <c r="A133" s="505"/>
      <c r="B133" s="504"/>
      <c r="C133" s="104" t="str">
        <f>'инновации+добровольчество0,3625'!A220</f>
        <v>Силовые кнопки-гвоздики BRAUBERG  цветные (шарики), 50 шт., в карт. коробке, 221550</v>
      </c>
      <c r="D133" s="63" t="str">
        <f>'инновации+добровольчество0,3625'!B220</f>
        <v>шт</v>
      </c>
      <c r="E133" s="161">
        <f>'инновации+добровольчество0,3625'!D220</f>
        <v>1.8125</v>
      </c>
    </row>
    <row r="134" spans="1:5" ht="22.5" x14ac:dyDescent="0.25">
      <c r="A134" s="505"/>
      <c r="B134" s="504"/>
      <c r="C134" s="104" t="str">
        <f>'инновации+добровольчество0,3625'!A221</f>
        <v>Силовые кнопки-гвоздики BRAUBERG цветные, 50шт., в карт. коробке, 220557</v>
      </c>
      <c r="D134" s="63" t="str">
        <f>'инновации+добровольчество0,3625'!B221</f>
        <v>шт</v>
      </c>
      <c r="E134" s="161">
        <f>'инновации+добровольчество0,3625'!D221</f>
        <v>1.8125</v>
      </c>
    </row>
    <row r="135" spans="1:5" ht="22.5" x14ac:dyDescent="0.25">
      <c r="A135" s="505"/>
      <c r="B135" s="504"/>
      <c r="C135" s="104" t="str">
        <f>'инновации+добровольчество0,3625'!A222</f>
        <v>Скобы для степлера BRAUBERG №26/6 1000 штук, 225973</v>
      </c>
      <c r="D135" s="63" t="str">
        <f>'инновации+добровольчество0,3625'!B222</f>
        <v>шт</v>
      </c>
      <c r="E135" s="161">
        <f>'инновации+добровольчество0,3625'!D222</f>
        <v>2.1749999999999998</v>
      </c>
    </row>
    <row r="136" spans="1:5" ht="22.5" x14ac:dyDescent="0.25">
      <c r="A136" s="505"/>
      <c r="B136" s="504"/>
      <c r="C136" s="104" t="str">
        <f>'инновации+добровольчество0,3625'!A223</f>
        <v>Скобы для степлера BRAUBERG №24/6 1000 штук, 220950</v>
      </c>
      <c r="D136" s="63" t="str">
        <f>'инновации+добровольчество0,3625'!B223</f>
        <v>шт</v>
      </c>
      <c r="E136" s="161">
        <f>'инновации+добровольчество0,3625'!D223</f>
        <v>1.8125</v>
      </c>
    </row>
    <row r="137" spans="1:5" ht="22.5" x14ac:dyDescent="0.25">
      <c r="A137" s="505"/>
      <c r="B137" s="504"/>
      <c r="C137" s="104" t="str">
        <f>'инновации+добровольчество0,3625'!A224</f>
        <v>Скрепки BRAUBERG, 25 мм, никелированные, треугольные, 100 шт., в картонной коробке, 270440</v>
      </c>
      <c r="D137" s="63" t="str">
        <f>'инновации+добровольчество0,3625'!B229</f>
        <v>шт</v>
      </c>
      <c r="E137" s="161">
        <f>'инновации+добровольчество0,3625'!D229</f>
        <v>1.0874999999999999</v>
      </c>
    </row>
    <row r="138" spans="1:5" ht="22.5" x14ac:dyDescent="0.25">
      <c r="A138" s="505"/>
      <c r="B138" s="504"/>
      <c r="C138" s="104" t="str">
        <f>'инновации+добровольчество0,3625'!A225</f>
        <v>Скрепки BRAUBERG, 28 мм, омедненные, 100 шт., в картонной коробке, 270448</v>
      </c>
      <c r="D138" s="63" t="str">
        <f>'инновации+добровольчество0,3625'!B230</f>
        <v>шт</v>
      </c>
      <c r="E138" s="161">
        <f>'инновации+добровольчество0,3625'!D230</f>
        <v>0.36249999999999999</v>
      </c>
    </row>
    <row r="139" spans="1:5" ht="22.5" x14ac:dyDescent="0.25">
      <c r="A139" s="505"/>
      <c r="B139" s="504"/>
      <c r="C139" s="104" t="str">
        <f>'инновации+добровольчество0,3625'!A226</f>
        <v>Скрепки большие 50 мм, BRAUBERG, оцинкованные, гофрированные, 50 шт., в картонной коробке, 270446</v>
      </c>
      <c r="D139" s="63" t="str">
        <f>'инновации+добровольчество0,3625'!B231</f>
        <v>шт</v>
      </c>
      <c r="E139" s="161">
        <f>'инновации+добровольчество0,3625'!D231</f>
        <v>0.36249999999999999</v>
      </c>
    </row>
    <row r="140" spans="1:5" ht="22.5" x14ac:dyDescent="0.25">
      <c r="A140" s="505"/>
      <c r="B140" s="504"/>
      <c r="C140" s="104" t="str">
        <f>'инновации+добровольчество0,3625'!A227</f>
        <v>Средство для мытья пола ЛАЙМА "Лимонная свежесть", концентрат, 5кг, 601606</v>
      </c>
      <c r="D140" s="63" t="str">
        <f>'инновации+добровольчество0,3625'!B232</f>
        <v>шт</v>
      </c>
      <c r="E140" s="161">
        <f>'инновации+добровольчество0,3625'!D232</f>
        <v>3.625</v>
      </c>
    </row>
    <row r="141" spans="1:5" ht="22.5" x14ac:dyDescent="0.25">
      <c r="A141" s="505"/>
      <c r="B141" s="504"/>
      <c r="C141" s="104" t="str">
        <f>'инновации+добровольчество0,3625'!A228</f>
        <v>Средство для мытья пола ЛАЙМА "Морской бриз", концентрат, 5кг, 602296</v>
      </c>
      <c r="D141" s="63" t="str">
        <f>'инновации+добровольчество0,3625'!B233</f>
        <v>шт</v>
      </c>
      <c r="E141" s="161">
        <f>'инновации+добровольчество0,3625'!D233</f>
        <v>3.625</v>
      </c>
    </row>
    <row r="142" spans="1:5" ht="22.5" x14ac:dyDescent="0.25">
      <c r="A142" s="505"/>
      <c r="B142" s="504"/>
      <c r="C142" s="104" t="str">
        <f>'инновации+добровольчество0,3625'!A229</f>
        <v>Средство для мытья стекол и зеркал с антибактериальным эффектом 5 л SYNERGETIC, биоразлагаемое, 96</v>
      </c>
      <c r="D142" s="63" t="str">
        <f>'инновации+добровольчество0,3625'!B234</f>
        <v>шт</v>
      </c>
      <c r="E142" s="161">
        <f>'инновации+добровольчество0,3625'!D234</f>
        <v>1.8125</v>
      </c>
    </row>
    <row r="143" spans="1:5" ht="33.75" x14ac:dyDescent="0.25">
      <c r="A143" s="505"/>
      <c r="B143" s="504"/>
      <c r="C143" s="104" t="str">
        <f>'инновации+добровольчество0,3625'!A230</f>
        <v>Стиратели магнитные для магнитно-маркерной доски, диаметр 90 мм, «Смайлик», КОМПЛЕКТ 3 ШТ., STAFF «Basic», ассорти, 237502</v>
      </c>
      <c r="D143" s="63" t="str">
        <f>'инновации+добровольчество0,3625'!B235</f>
        <v>шт</v>
      </c>
      <c r="E143" s="161">
        <f>'инновации+добровольчество0,3625'!D235</f>
        <v>1.8125</v>
      </c>
    </row>
    <row r="144" spans="1:5" ht="22.5" x14ac:dyDescent="0.25">
      <c r="A144" s="505"/>
      <c r="B144" s="504"/>
      <c r="C144" s="104" t="str">
        <f>'инновации+добровольчество0,3625'!A231</f>
        <v>Стиратель для магнитно-маркерной доски BRAUBERG, 230756</v>
      </c>
      <c r="D144" s="63" t="str">
        <f>'инновации+добровольчество0,3625'!B236</f>
        <v>шт</v>
      </c>
      <c r="E144" s="161">
        <f>'инновации+добровольчество0,3625'!D236</f>
        <v>3.625</v>
      </c>
    </row>
    <row r="145" spans="1:5" ht="33.75" x14ac:dyDescent="0.25">
      <c r="A145" s="505"/>
      <c r="B145" s="504"/>
      <c r="C145" s="104" t="str">
        <f>'инновации+добровольчество0,3625'!A232</f>
        <v>Стяжка (хомут) нейлоновая сверхпрочная POWER LOCK, 2,5х150 мм, КОМПЛЕКТ 100 шт., белая, SONNEN, 607919</v>
      </c>
      <c r="D145" s="63" t="str">
        <f>'инновации+добровольчество0,3625'!B237</f>
        <v>шт</v>
      </c>
      <c r="E145" s="161">
        <f>'инновации+добровольчество0,3625'!D237</f>
        <v>4.3499999999999996</v>
      </c>
    </row>
    <row r="146" spans="1:5" ht="22.5" x14ac:dyDescent="0.25">
      <c r="A146" s="505"/>
      <c r="B146" s="504"/>
      <c r="C146" s="104" t="str">
        <f>'инновации+добровольчество0,3625'!A233</f>
        <v>Транспортир 10 см, 180 градусов, металлический, ПИФАГОР, 210637</v>
      </c>
      <c r="D146" s="63" t="str">
        <f>'инновации+добровольчество0,3625'!B238</f>
        <v>шт</v>
      </c>
      <c r="E146" s="161">
        <f>'инновации+добровольчество0,3625'!D238</f>
        <v>0.72499999999999998</v>
      </c>
    </row>
    <row r="147" spans="1:5" ht="22.5" x14ac:dyDescent="0.25">
      <c r="A147" s="505"/>
      <c r="B147" s="504"/>
      <c r="C147" s="104" t="str">
        <f>'инновации+добровольчество0,3625'!A234</f>
        <v>Хомуты (стяжки) нейлоновые, 2,5 мм х 200 мм, комплект 100 шт., REXANT, белые, европодвес, 07-0200-4</v>
      </c>
      <c r="D147" s="63" t="str">
        <f>'инновации+добровольчество0,3625'!B239</f>
        <v>шт</v>
      </c>
      <c r="E147" s="161">
        <f>'инновации+добровольчество0,3625'!D239</f>
        <v>2.1749999999999998</v>
      </c>
    </row>
    <row r="148" spans="1:5" ht="33.75" x14ac:dyDescent="0.25">
      <c r="A148" s="505"/>
      <c r="B148" s="504"/>
      <c r="C148" s="104" t="str">
        <f>'инновации+добровольчество0,3625'!A235</f>
        <v>Хомуты (стяжки), нейлоновые, 3,6 мм х 300 мм, комплект 100 шт., PROCONNECT, белые, европодвес, 57-0300</v>
      </c>
      <c r="D148" s="63" t="str">
        <f>'инновации+добровольчество0,3625'!B240</f>
        <v>шт</v>
      </c>
      <c r="E148" s="161">
        <f>'инновации+добровольчество0,3625'!D240</f>
        <v>5.8</v>
      </c>
    </row>
    <row r="149" spans="1:5" ht="22.5" x14ac:dyDescent="0.25">
      <c r="A149" s="505"/>
      <c r="B149" s="504"/>
      <c r="C149" s="104" t="str">
        <f>'инновации+добровольчество0,3625'!A236</f>
        <v>Циркуль BRAUBERG "Student Oxford", 140мм, 1 сгибаемая ножка, подстраиваемая игла, чехол, 210316</v>
      </c>
      <c r="D149" s="63" t="str">
        <f>'инновации+добровольчество0,3625'!B241</f>
        <v>шт</v>
      </c>
      <c r="E149" s="161">
        <f>'инновации+добровольчество0,3625'!D241</f>
        <v>1.45</v>
      </c>
    </row>
    <row r="150" spans="1:5" ht="22.5" x14ac:dyDescent="0.25">
      <c r="A150" s="505"/>
      <c r="B150" s="504"/>
      <c r="C150" s="104" t="str">
        <f>'инновации+добровольчество0,3625'!A237</f>
        <v>Чистящая жидкость-спрей BRAUBERG для маркерных досок, 250 мл, 510119</v>
      </c>
      <c r="D150" s="63" t="str">
        <f>'инновации+добровольчество0,3625'!B242</f>
        <v>шт</v>
      </c>
      <c r="E150" s="161">
        <f>'инновации+добровольчество0,3625'!D242</f>
        <v>0.72499999999999998</v>
      </c>
    </row>
    <row r="151" spans="1:5" ht="33.75" x14ac:dyDescent="0.25">
      <c r="A151" s="505"/>
      <c r="B151" s="504"/>
      <c r="C151" s="104" t="str">
        <f>'инновации+добровольчество0,3625'!A238</f>
        <v>Чистящая жидкость-спрей для маркерных досок УСИЛЕННАЯ ФОРМУЛА, BRAUBERG TURBO MAX, 250 мл</v>
      </c>
      <c r="D151" s="63" t="str">
        <f>'инновации+добровольчество0,3625'!B243</f>
        <v>шт</v>
      </c>
      <c r="E151" s="161">
        <f>'инновации+добровольчество0,3625'!D243</f>
        <v>0.72499999999999998</v>
      </c>
    </row>
    <row r="152" spans="1:5" ht="22.5" x14ac:dyDescent="0.25">
      <c r="A152" s="505"/>
      <c r="B152" s="504"/>
      <c r="C152" s="104" t="str">
        <f>'инновации+добровольчество0,3625'!A239</f>
        <v>Чистящее средство 1 л DOMESTOS PROFESSIONAL универсальное дезинфицирующее, отбеливающий эффект</v>
      </c>
      <c r="D152" s="63" t="str">
        <f>'инновации+добровольчество0,3625'!B244</f>
        <v>шт</v>
      </c>
      <c r="E152" s="161">
        <f>'инновации+добровольчество0,3625'!D244</f>
        <v>0.36249999999999999</v>
      </c>
    </row>
    <row r="153" spans="1:5" ht="22.5" x14ac:dyDescent="0.25">
      <c r="A153" s="505"/>
      <c r="B153" s="504"/>
      <c r="C153" s="104" t="str">
        <f>'инновации+добровольчество0,3625'!A240</f>
        <v>Средство ПЕМОЛЮКС Сода-5 "Яблоко", порошок, 480г, ш/к 80777</v>
      </c>
      <c r="D153" s="63" t="str">
        <f>'инновации+добровольчество0,3625'!B245</f>
        <v>шт</v>
      </c>
      <c r="E153" s="161">
        <f>'инновации+добровольчество0,3625'!D245</f>
        <v>2.1749999999999998</v>
      </c>
    </row>
    <row r="154" spans="1:5" ht="22.5" x14ac:dyDescent="0.25">
      <c r="A154" s="505"/>
      <c r="B154" s="504"/>
      <c r="C154" s="104" t="str">
        <f>'инновации+добровольчество0,3625'!A241</f>
        <v>Чистящее средство 5 л DOMESTOS с антивирусным и отбеливающим эффектом «Свежесть Атлантики»</v>
      </c>
      <c r="D154" s="63" t="str">
        <f>'инновации+добровольчество0,3625'!B246</f>
        <v>шт</v>
      </c>
      <c r="E154" s="161">
        <f>'инновации+добровольчество0,3625'!D246</f>
        <v>1.8125</v>
      </c>
    </row>
    <row r="155" spans="1:5" ht="22.5" x14ac:dyDescent="0.25">
      <c r="A155" s="505"/>
      <c r="B155" s="504"/>
      <c r="C155" s="104" t="str">
        <f>'инновации+добровольчество0,3625'!A242</f>
        <v>Чистящие салфетки для маркерных досок, в тубе 100 шт., влажные, BRAUBERG, 513029</v>
      </c>
      <c r="D155" s="63" t="str">
        <f>'инновации+добровольчество0,3625'!B247</f>
        <v>шт</v>
      </c>
      <c r="E155" s="161">
        <f>'инновации+добровольчество0,3625'!D247</f>
        <v>72.5</v>
      </c>
    </row>
    <row r="156" spans="1:5" x14ac:dyDescent="0.25">
      <c r="A156" s="505"/>
      <c r="B156" s="504"/>
      <c r="C156" s="104" t="str">
        <f>'инновации+добровольчество0,3625'!A243</f>
        <v>булавка</v>
      </c>
      <c r="D156" s="63" t="str">
        <f>'инновации+добровольчество0,3625'!B248</f>
        <v>шт</v>
      </c>
      <c r="E156" s="161">
        <f>'инновации+добровольчество0,3625'!D248</f>
        <v>5.4375</v>
      </c>
    </row>
    <row r="157" spans="1:5" x14ac:dyDescent="0.25">
      <c r="A157" s="505"/>
      <c r="B157" s="504"/>
      <c r="C157" s="104" t="str">
        <f>'инновации+добровольчество0,3625'!A244</f>
        <v>пистолет для скоб</v>
      </c>
      <c r="D157" s="63" t="str">
        <f>'инновации+добровольчество0,3625'!B249</f>
        <v>шт</v>
      </c>
      <c r="E157" s="161">
        <f>'инновации+добровольчество0,3625'!D249</f>
        <v>9.7874999999999996</v>
      </c>
    </row>
    <row r="158" spans="1:5" x14ac:dyDescent="0.25">
      <c r="A158" s="505"/>
      <c r="B158" s="504"/>
      <c r="C158" s="104" t="str">
        <f>'инновации+добровольчество0,3625'!A245</f>
        <v>Пиломатериал</v>
      </c>
      <c r="D158" s="63" t="str">
        <f>'инновации+добровольчество0,3625'!B250</f>
        <v>шт</v>
      </c>
      <c r="E158" s="161">
        <f>'инновации+добровольчество0,3625'!D250</f>
        <v>0.36249999999999999</v>
      </c>
    </row>
    <row r="159" spans="1:5" x14ac:dyDescent="0.25">
      <c r="A159" s="505"/>
      <c r="B159" s="504"/>
      <c r="C159" s="104" t="str">
        <f>'инновации+добровольчество0,3625'!A246</f>
        <v>Тонеры для картриджей Kyocera</v>
      </c>
      <c r="D159" s="63" t="str">
        <f>'инновации+добровольчество0,3625'!B251</f>
        <v>шт</v>
      </c>
      <c r="E159" s="161">
        <f>'инновации+добровольчество0,3625'!D251</f>
        <v>7.25</v>
      </c>
    </row>
    <row r="160" spans="1:5" x14ac:dyDescent="0.25">
      <c r="A160" s="505"/>
      <c r="B160" s="504"/>
      <c r="C160" s="104" t="str">
        <f>'инновации+добровольчество0,3625'!A247</f>
        <v xml:space="preserve">Мешки для мусора </v>
      </c>
      <c r="D160" s="63" t="str">
        <f>'инновации+добровольчество0,3625'!B252</f>
        <v>шт</v>
      </c>
      <c r="E160" s="161">
        <f>'инновации+добровольчество0,3625'!D252</f>
        <v>10.875</v>
      </c>
    </row>
    <row r="161" spans="1:5" x14ac:dyDescent="0.25">
      <c r="A161" s="505"/>
      <c r="B161" s="504"/>
      <c r="C161" s="104" t="str">
        <f>'инновации+добровольчество0,3625'!A248</f>
        <v>Жидкое мыло</v>
      </c>
      <c r="D161" s="63" t="str">
        <f>'инновации+добровольчество0,3625'!B253</f>
        <v>шт</v>
      </c>
      <c r="E161" s="161">
        <f>'инновации+добровольчество0,3625'!D253</f>
        <v>0.36249999999999999</v>
      </c>
    </row>
    <row r="162" spans="1:5" x14ac:dyDescent="0.25">
      <c r="A162" s="505"/>
      <c r="B162" s="504"/>
      <c r="C162" s="104" t="str">
        <f>'инновации+добровольчество0,3625'!A249</f>
        <v>Туалетная бумага</v>
      </c>
      <c r="D162" s="63" t="str">
        <f>'инновации+добровольчество0,3625'!B254</f>
        <v>шт</v>
      </c>
      <c r="E162" s="161">
        <f>'инновации+добровольчество0,3625'!D254</f>
        <v>1.8125</v>
      </c>
    </row>
    <row r="163" spans="1:5" x14ac:dyDescent="0.25">
      <c r="A163" s="505"/>
      <c r="B163" s="504"/>
      <c r="C163" s="104" t="str">
        <f>'инновации+добровольчество0,3625'!A250</f>
        <v>Тряпки для мытья</v>
      </c>
      <c r="D163" s="63" t="str">
        <f>'инновации+добровольчество0,3625'!B255</f>
        <v>шт</v>
      </c>
      <c r="E163" s="161">
        <f>'инновации+добровольчество0,3625'!D255</f>
        <v>7.25</v>
      </c>
    </row>
    <row r="164" spans="1:5" x14ac:dyDescent="0.25">
      <c r="A164" s="505"/>
      <c r="B164" s="504"/>
      <c r="C164" s="104" t="str">
        <f>'инновации+добровольчество0,3625'!A251</f>
        <v>Бытовая химия</v>
      </c>
      <c r="D164" s="63" t="str">
        <f>'инновации+добровольчество0,3625'!B256</f>
        <v>шт</v>
      </c>
      <c r="E164" s="161">
        <f>'инновации+добровольчество0,3625'!D256</f>
        <v>1.45</v>
      </c>
    </row>
    <row r="165" spans="1:5" x14ac:dyDescent="0.25">
      <c r="A165" s="505"/>
      <c r="B165" s="504"/>
      <c r="C165" s="104" t="str">
        <f>'инновации+добровольчество0,3625'!A252</f>
        <v>Фанера</v>
      </c>
      <c r="D165" s="63" t="str">
        <f>'инновации+добровольчество0,3625'!B257</f>
        <v>шт</v>
      </c>
      <c r="E165" s="161">
        <f>'инновации+добровольчество0,3625'!D257</f>
        <v>10.875</v>
      </c>
    </row>
    <row r="166" spans="1:5" x14ac:dyDescent="0.25">
      <c r="A166" s="505"/>
      <c r="B166" s="504"/>
      <c r="C166" s="104" t="str">
        <f>'инновации+добровольчество0,3625'!A253</f>
        <v>смеситель + подводка</v>
      </c>
      <c r="D166" s="63" t="str">
        <f>'инновации+добровольчество0,3625'!B258</f>
        <v>шт</v>
      </c>
      <c r="E166" s="161">
        <f>'инновации+добровольчество0,3625'!D258</f>
        <v>3.625</v>
      </c>
    </row>
    <row r="167" spans="1:5" x14ac:dyDescent="0.25">
      <c r="A167" s="505"/>
      <c r="B167" s="504"/>
      <c r="C167" s="104" t="str">
        <f>'инновации+добровольчество0,3625'!A254</f>
        <v>Баннера</v>
      </c>
      <c r="D167" s="63" t="str">
        <f>'инновации+добровольчество0,3625'!B259</f>
        <v>шт</v>
      </c>
      <c r="E167" s="161">
        <f>'инновации+добровольчество0,3625'!D259</f>
        <v>14.5</v>
      </c>
    </row>
    <row r="168" spans="1:5" x14ac:dyDescent="0.25">
      <c r="A168" s="505"/>
      <c r="B168" s="504"/>
      <c r="C168" s="104" t="str">
        <f>'инновации+добровольчество0,3625'!A255</f>
        <v>Гвозди</v>
      </c>
      <c r="D168" s="63" t="str">
        <f>'инновации+добровольчество0,3625'!B260</f>
        <v>шт</v>
      </c>
      <c r="E168" s="161">
        <f>'инновации+добровольчество0,3625'!D260</f>
        <v>108.75</v>
      </c>
    </row>
    <row r="169" spans="1:5" x14ac:dyDescent="0.25">
      <c r="A169" s="505"/>
      <c r="B169" s="504"/>
      <c r="C169" s="104" t="str">
        <f>'инновации+добровольчество0,3625'!A256</f>
        <v>Тент защитный из тарпаулина</v>
      </c>
      <c r="D169" s="63" t="str">
        <f>'инновации+добровольчество0,3625'!B261</f>
        <v>шт</v>
      </c>
      <c r="E169" s="161">
        <f>'инновации+добровольчество0,3625'!D261</f>
        <v>10.875</v>
      </c>
    </row>
    <row r="170" spans="1:5" x14ac:dyDescent="0.25">
      <c r="A170" s="505"/>
      <c r="B170" s="504"/>
      <c r="C170" s="104" t="str">
        <f>'инновации+добровольчество0,3625'!A257</f>
        <v>Краска эмаль</v>
      </c>
      <c r="D170" s="63" t="str">
        <f>'инновации+добровольчество0,3625'!B262</f>
        <v>шт</v>
      </c>
      <c r="E170" s="161">
        <f>'инновации+добровольчество0,3625'!D262</f>
        <v>18.125</v>
      </c>
    </row>
    <row r="171" spans="1:5" ht="15" customHeight="1" x14ac:dyDescent="0.25">
      <c r="A171" s="505"/>
      <c r="B171" s="504"/>
      <c r="C171" s="104" t="str">
        <f>'инновации+добровольчество0,3625'!A258</f>
        <v>Краска ВДН</v>
      </c>
      <c r="D171" s="63" t="str">
        <f>'инновации+добровольчество0,3625'!B263</f>
        <v>шт</v>
      </c>
      <c r="E171" s="161">
        <f>'инновации+добровольчество0,3625'!D263</f>
        <v>36.25</v>
      </c>
    </row>
    <row r="172" spans="1:5" ht="15" customHeight="1" x14ac:dyDescent="0.25">
      <c r="A172" s="505"/>
      <c r="B172" s="504"/>
      <c r="C172" s="104" t="str">
        <f>'инновации+добровольчество0,3625'!A259</f>
        <v>Кисти</v>
      </c>
      <c r="D172" s="63" t="str">
        <f>'инновации+добровольчество0,3625'!B264</f>
        <v>шт</v>
      </c>
      <c r="E172" s="161">
        <f>'инновации+добровольчество0,3625'!D264</f>
        <v>36.25</v>
      </c>
    </row>
    <row r="173" spans="1:5" ht="15" customHeight="1" x14ac:dyDescent="0.25">
      <c r="A173" s="505"/>
      <c r="B173" s="504"/>
      <c r="C173" s="104" t="str">
        <f>'инновации+добровольчество0,3625'!A260</f>
        <v>Перчатка пвх</v>
      </c>
      <c r="D173" s="63" t="str">
        <f>'инновации+добровольчество0,3625'!B265</f>
        <v>шт</v>
      </c>
      <c r="E173" s="161">
        <f>'инновации+добровольчество0,3625'!D265</f>
        <v>36.25</v>
      </c>
    </row>
    <row r="174" spans="1:5" x14ac:dyDescent="0.25">
      <c r="A174" s="505"/>
      <c r="B174" s="504"/>
      <c r="C174" s="104" t="str">
        <f>'инновации+добровольчество0,3625'!A261</f>
        <v>краска кудо</v>
      </c>
      <c r="D174" s="63" t="str">
        <f>'инновации+добровольчество0,3625'!B266</f>
        <v>шт</v>
      </c>
      <c r="E174" s="161">
        <f>'инновации+добровольчество0,3625'!D266</f>
        <v>2.1749999999999998</v>
      </c>
    </row>
    <row r="175" spans="1:5" x14ac:dyDescent="0.25">
      <c r="A175" s="505"/>
      <c r="B175" s="504"/>
      <c r="C175" s="104" t="str">
        <f>'инновации+добровольчество0,3625'!A262</f>
        <v>Фотобумага</v>
      </c>
      <c r="D175" s="63" t="str">
        <f>'инновации+добровольчество0,3625'!B267</f>
        <v>шт</v>
      </c>
      <c r="E175" s="161">
        <f>'инновации+добровольчество0,3625'!D267</f>
        <v>3.625</v>
      </c>
    </row>
    <row r="176" spans="1:5" x14ac:dyDescent="0.25">
      <c r="A176" s="505"/>
      <c r="B176" s="504"/>
      <c r="C176" s="104" t="str">
        <f>'инновации+добровольчество0,3625'!A263</f>
        <v>Канцелярские расходники</v>
      </c>
      <c r="D176" s="63" t="str">
        <f>'инновации+добровольчество0,3625'!B268</f>
        <v>шт</v>
      </c>
      <c r="E176" s="161">
        <f>'инновации+добровольчество0,3625'!D268</f>
        <v>7.25</v>
      </c>
    </row>
    <row r="177" spans="1:5" ht="15" customHeight="1" x14ac:dyDescent="0.25">
      <c r="A177" s="505"/>
      <c r="B177" s="504"/>
      <c r="C177" s="104" t="str">
        <f>'инновации+добровольчество0,3625'!A264</f>
        <v>Канцелярия (ручки, карандаши)</v>
      </c>
      <c r="D177" s="63" t="str">
        <f>'инновации+добровольчество0,3625'!B269</f>
        <v>шт</v>
      </c>
      <c r="E177" s="161">
        <f>'инновации+добровольчество0,3625'!D269</f>
        <v>942.5</v>
      </c>
    </row>
    <row r="178" spans="1:5" ht="22.5" x14ac:dyDescent="0.25">
      <c r="A178" s="505"/>
      <c r="B178" s="504"/>
      <c r="C178" s="104" t="str">
        <f>'инновации+добровольчество0,3625'!A265</f>
        <v>Офисные принадлежности (папки, скоросшиватели, файлы)</v>
      </c>
      <c r="D178" s="63" t="str">
        <f>'инновации+добровольчество0,3625'!B270</f>
        <v>шт</v>
      </c>
      <c r="E178" s="161">
        <f>'инновации+добровольчество0,3625'!D270</f>
        <v>2.1749999999999998</v>
      </c>
    </row>
    <row r="179" spans="1:5" ht="15" customHeight="1" x14ac:dyDescent="0.25">
      <c r="A179" s="505"/>
      <c r="B179" s="504"/>
      <c r="C179" s="104" t="str">
        <f>'инновации+добровольчество0,3625'!A266</f>
        <v>Картридж НР</v>
      </c>
      <c r="D179" s="63" t="str">
        <f>'инновации+добровольчество0,3625'!B271</f>
        <v>шт</v>
      </c>
      <c r="E179" s="161">
        <f>'инновации+добровольчество0,3625'!D271</f>
        <v>0.36249999999999999</v>
      </c>
    </row>
    <row r="180" spans="1:5" ht="15" customHeight="1" x14ac:dyDescent="0.25">
      <c r="A180" s="505"/>
      <c r="B180" s="504"/>
      <c r="C180" s="104" t="str">
        <f>'инновации+добровольчество0,3625'!A267</f>
        <v>Грабли, лопаты</v>
      </c>
      <c r="D180" s="63" t="str">
        <f>'инновации+добровольчество0,3625'!B272</f>
        <v>шт</v>
      </c>
      <c r="E180" s="161">
        <f>'инновации+добровольчество0,3625'!D272</f>
        <v>5.4375</v>
      </c>
    </row>
    <row r="181" spans="1:5" ht="15" customHeight="1" x14ac:dyDescent="0.25">
      <c r="A181" s="505"/>
      <c r="B181" s="504"/>
      <c r="C181" s="104" t="str">
        <f>'инновации+добровольчество0,3625'!A268</f>
        <v>ГСМ УАЗ (Масло двигатель)</v>
      </c>
      <c r="D181" s="63" t="str">
        <f>'инновации+добровольчество0,3625'!B273</f>
        <v>шт</v>
      </c>
      <c r="E181" s="161">
        <f>'инновации+добровольчество0,3625'!D273</f>
        <v>1.8125</v>
      </c>
    </row>
    <row r="182" spans="1:5" ht="15" customHeight="1" x14ac:dyDescent="0.25">
      <c r="A182" s="505"/>
      <c r="B182" s="504"/>
      <c r="C182" s="104" t="str">
        <f>'инновации+добровольчество0,3625'!A269</f>
        <v>ГСМ Бензин</v>
      </c>
      <c r="D182" s="63" t="str">
        <f>'инновации+добровольчество0,3625'!B274</f>
        <v>шт</v>
      </c>
      <c r="E182" s="161">
        <f>'инновации+добровольчество0,3625'!D274</f>
        <v>1.0874999999999999</v>
      </c>
    </row>
    <row r="183" spans="1:5" ht="15" customHeight="1" x14ac:dyDescent="0.25">
      <c r="A183" s="505"/>
      <c r="B183" s="504"/>
      <c r="C183" s="104" t="str">
        <f>'инновации+добровольчество0,3625'!A270</f>
        <v>наклейка на стенд 20*120</v>
      </c>
      <c r="D183" s="63" t="str">
        <f>'инновации+добровольчество0,3625'!B275</f>
        <v>шт</v>
      </c>
      <c r="E183" s="161">
        <f>'инновации+добровольчество0,3625'!D275</f>
        <v>2.5375000000000001</v>
      </c>
    </row>
    <row r="184" spans="1:5" ht="15" customHeight="1" x14ac:dyDescent="0.25">
      <c r="A184" s="505"/>
      <c r="B184" s="504"/>
      <c r="C184" s="104" t="str">
        <f>'инновации+добровольчество0,3625'!A271</f>
        <v>наклейка на стенд 20*200</v>
      </c>
      <c r="D184" s="63" t="str">
        <f>'инновации+добровольчество0,3625'!B276</f>
        <v>шт</v>
      </c>
      <c r="E184" s="161">
        <f>'инновации+добровольчество0,3625'!D276</f>
        <v>7.25</v>
      </c>
    </row>
    <row r="185" spans="1:5" x14ac:dyDescent="0.25">
      <c r="A185" s="505"/>
      <c r="B185" s="504"/>
      <c r="C185" s="104" t="str">
        <f>'инновации+добровольчество0,3625'!A272</f>
        <v>флажок настольный</v>
      </c>
      <c r="D185" s="63" t="str">
        <f>'инновации+добровольчество0,3625'!B277</f>
        <v>шт</v>
      </c>
      <c r="E185" s="161">
        <f>'инновации+добровольчество0,3625'!D277</f>
        <v>5.4375</v>
      </c>
    </row>
    <row r="186" spans="1:5" ht="15" customHeight="1" x14ac:dyDescent="0.25">
      <c r="A186" s="505"/>
      <c r="B186" s="504"/>
      <c r="C186" s="104" t="str">
        <f>'инновации+добровольчество0,3625'!A273</f>
        <v>флагшток настольный</v>
      </c>
      <c r="D186" s="63" t="str">
        <f>'инновации+добровольчество0,3625'!B278</f>
        <v>шт</v>
      </c>
      <c r="E186" s="161">
        <f>'инновации+добровольчество0,3625'!D278</f>
        <v>5.4375</v>
      </c>
    </row>
    <row r="187" spans="1:5" ht="15" customHeight="1" x14ac:dyDescent="0.25">
      <c r="A187" s="505"/>
      <c r="B187" s="504"/>
      <c r="C187" s="104" t="str">
        <f>'инновации+добровольчество0,3625'!A274</f>
        <v>флаг 1*1,5</v>
      </c>
      <c r="D187" s="63" t="str">
        <f>'инновации+добровольчество0,3625'!B279</f>
        <v>шт</v>
      </c>
      <c r="E187" s="161">
        <f>'инновации+добровольчество0,3625'!D279</f>
        <v>2.5375000000000001</v>
      </c>
    </row>
    <row r="188" spans="1:5" ht="15" customHeight="1" x14ac:dyDescent="0.25">
      <c r="A188" s="505"/>
      <c r="B188" s="504"/>
      <c r="C188" s="104" t="str">
        <f>'инновации+добровольчество0,3625'!A275</f>
        <v>табличка кабинетная</v>
      </c>
      <c r="D188" s="63" t="str">
        <f>'инновации+добровольчество0,3625'!B280</f>
        <v>шт</v>
      </c>
      <c r="E188" s="161">
        <f>'инновации+добровольчество0,3625'!D280</f>
        <v>2.5375000000000001</v>
      </c>
    </row>
    <row r="189" spans="1:5" x14ac:dyDescent="0.25">
      <c r="A189" s="505"/>
      <c r="B189" s="504"/>
      <c r="C189" s="104" t="str">
        <f>'инновации+добровольчество0,3625'!A276</f>
        <v xml:space="preserve">футболки по флагманским программам </v>
      </c>
      <c r="D189" s="63" t="str">
        <f>'инновации+добровольчество0,3625'!B281</f>
        <v>шт</v>
      </c>
      <c r="E189" s="161">
        <f>'инновации+добровольчество0,3625'!D281</f>
        <v>0.36249999999999999</v>
      </c>
    </row>
    <row r="190" spans="1:5" ht="15" customHeight="1" x14ac:dyDescent="0.25">
      <c r="A190" s="505"/>
      <c r="B190" s="504"/>
      <c r="C190" s="104" t="str">
        <f>'инновации+добровольчество0,3625'!A277</f>
        <v>жалюзи 40 см</v>
      </c>
      <c r="D190" s="63" t="str">
        <f>'инновации+добровольчество0,3625'!B282</f>
        <v>шт</v>
      </c>
      <c r="E190" s="161">
        <f>'инновации+добровольчество0,3625'!D282</f>
        <v>36.25</v>
      </c>
    </row>
    <row r="191" spans="1:5" ht="15" customHeight="1" x14ac:dyDescent="0.25">
      <c r="A191" s="505"/>
      <c r="B191" s="504"/>
      <c r="C191" s="104" t="str">
        <f>'инновации+добровольчество0,3625'!A278</f>
        <v>жалюзи 50 см</v>
      </c>
      <c r="D191" s="63" t="str">
        <f>'инновации+добровольчество0,3625'!B283</f>
        <v>шт</v>
      </c>
      <c r="E191" s="161">
        <f>'инновации+добровольчество0,3625'!D283</f>
        <v>0.36249999999999999</v>
      </c>
    </row>
    <row r="192" spans="1:5" ht="15" customHeight="1" x14ac:dyDescent="0.25">
      <c r="A192" s="505"/>
      <c r="B192" s="504"/>
      <c r="C192" s="104" t="str">
        <f>'инновации+добровольчество0,3625'!A279</f>
        <v>штора блэк аут</v>
      </c>
      <c r="D192" s="63" t="str">
        <f>'инновации+добровольчество0,3625'!B284</f>
        <v>шт</v>
      </c>
      <c r="E192" s="161">
        <f>'инновации+добровольчество0,3625'!D284</f>
        <v>10.875</v>
      </c>
    </row>
    <row r="193" spans="1:5" x14ac:dyDescent="0.25">
      <c r="A193" s="505"/>
      <c r="B193" s="504"/>
      <c r="C193" s="104" t="str">
        <f>'инновации+добровольчество0,3625'!A280</f>
        <v>ручка двусторонняя дверная</v>
      </c>
      <c r="D193" s="63" t="str">
        <f>'инновации+добровольчество0,3625'!B285</f>
        <v>шт</v>
      </c>
      <c r="E193" s="161">
        <f>'инновации+добровольчество0,3625'!D285</f>
        <v>0.36249999999999999</v>
      </c>
    </row>
    <row r="194" spans="1:5" ht="15" customHeight="1" x14ac:dyDescent="0.25">
      <c r="A194" s="505"/>
      <c r="B194" s="504"/>
      <c r="C194" s="104" t="str">
        <f>'инновации+добровольчество0,3625'!A281</f>
        <v>доска меловая</v>
      </c>
      <c r="D194" s="63" t="str">
        <f>'инновации+добровольчество0,3625'!B286</f>
        <v>шт</v>
      </c>
      <c r="E194" s="161">
        <f>'инновации+добровольчество0,3625'!D286</f>
        <v>0.36249999999999999</v>
      </c>
    </row>
    <row r="195" spans="1:5" ht="15" customHeight="1" x14ac:dyDescent="0.25">
      <c r="A195" s="505"/>
      <c r="B195" s="504"/>
      <c r="C195" s="104" t="str">
        <f>'инновации+добровольчество0,3625'!A282</f>
        <v xml:space="preserve">буклетов агитационных </v>
      </c>
      <c r="D195" s="63" t="s">
        <v>82</v>
      </c>
      <c r="E195" s="161">
        <v>0.36249999999999999</v>
      </c>
    </row>
    <row r="196" spans="1:5" ht="15" customHeight="1" x14ac:dyDescent="0.25">
      <c r="A196" s="505"/>
      <c r="B196" s="504"/>
      <c r="C196" s="104" t="str">
        <f>'инновации+добровольчество0,3625'!A283</f>
        <v xml:space="preserve">материалы для ремонта </v>
      </c>
      <c r="D196" s="63" t="s">
        <v>82</v>
      </c>
      <c r="E196" s="161">
        <v>0.36249999999999999</v>
      </c>
    </row>
    <row r="197" spans="1:5" ht="15" customHeight="1" x14ac:dyDescent="0.25">
      <c r="A197" s="505"/>
      <c r="B197" s="504"/>
      <c r="C197" s="104" t="str">
        <f>'инновации+добровольчество0,3625'!A284</f>
        <v xml:space="preserve">гравийная крошка </v>
      </c>
      <c r="D197" s="63" t="s">
        <v>82</v>
      </c>
      <c r="E197" s="161">
        <v>0.36249999999999999</v>
      </c>
    </row>
    <row r="198" spans="1:5" ht="15" customHeight="1" x14ac:dyDescent="0.25">
      <c r="A198" s="505"/>
      <c r="B198" s="504"/>
      <c r="C198" s="104" t="str">
        <f>'инновации+добровольчество0,3625'!A285</f>
        <v>баннер 2*3 м. «МЦ «АУРУМ»</v>
      </c>
      <c r="D198" s="63" t="s">
        <v>82</v>
      </c>
      <c r="E198" s="161">
        <v>0.36249999999999999</v>
      </c>
    </row>
    <row r="199" spans="1:5" ht="15" customHeight="1" x14ac:dyDescent="0.25">
      <c r="A199" s="505"/>
      <c r="B199" s="504"/>
      <c r="C199" s="104" t="str">
        <f>'инновации+добровольчество0,3625'!A286</f>
        <v>баннер «Виды деятельности», 3*4 м</v>
      </c>
      <c r="D199" s="63" t="s">
        <v>82</v>
      </c>
      <c r="E199" s="161">
        <v>0.36249999999999999</v>
      </c>
    </row>
    <row r="200" spans="1:5" ht="15" hidden="1" customHeight="1" x14ac:dyDescent="0.25">
      <c r="A200" s="505"/>
      <c r="B200" s="504"/>
      <c r="C200" s="104">
        <f>'инновации+добровольчество0,3625'!A287</f>
        <v>0</v>
      </c>
      <c r="D200" s="63">
        <f>'инновации+добровольчество0,3625'!B292</f>
        <v>0</v>
      </c>
      <c r="E200" s="161">
        <f>'инновации+добровольчество0,3625'!D292</f>
        <v>0</v>
      </c>
    </row>
    <row r="201" spans="1:5" ht="15" hidden="1" customHeight="1" x14ac:dyDescent="0.25">
      <c r="A201" s="505"/>
      <c r="B201" s="504"/>
      <c r="C201" s="104">
        <f>'инновации+добровольчество0,3625'!A288</f>
        <v>0</v>
      </c>
      <c r="D201" s="63">
        <f>'инновации+добровольчество0,3625'!B293</f>
        <v>0</v>
      </c>
      <c r="E201" s="161">
        <f>'инновации+добровольчество0,3625'!D293</f>
        <v>0</v>
      </c>
    </row>
    <row r="202" spans="1:5" ht="15" hidden="1" customHeight="1" x14ac:dyDescent="0.25">
      <c r="A202" s="505"/>
      <c r="B202" s="504"/>
      <c r="C202" s="104">
        <f>'инновации+добровольчество0,3625'!A289</f>
        <v>0</v>
      </c>
      <c r="D202" s="63">
        <f>'инновации+добровольчество0,3625'!B294</f>
        <v>0</v>
      </c>
      <c r="E202" s="161">
        <f>'инновации+добровольчество0,3625'!D294</f>
        <v>0</v>
      </c>
    </row>
    <row r="203" spans="1:5" ht="15" hidden="1" customHeight="1" x14ac:dyDescent="0.25">
      <c r="A203" s="505"/>
      <c r="B203" s="504"/>
      <c r="C203" s="104">
        <f>'инновации+добровольчество0,3625'!A290</f>
        <v>0</v>
      </c>
      <c r="D203" s="63">
        <f>'инновации+добровольчество0,3625'!B295</f>
        <v>0</v>
      </c>
      <c r="E203" s="161">
        <f>'инновации+добровольчество0,3625'!D295</f>
        <v>0</v>
      </c>
    </row>
    <row r="204" spans="1:5" ht="15" hidden="1" customHeight="1" x14ac:dyDescent="0.25">
      <c r="A204" s="505"/>
      <c r="B204" s="504"/>
      <c r="C204" s="104">
        <f>'инновации+добровольчество0,3625'!A291</f>
        <v>0</v>
      </c>
      <c r="D204" s="63">
        <f>'инновации+добровольчество0,3625'!B296</f>
        <v>0</v>
      </c>
      <c r="E204" s="161">
        <f>'инновации+добровольчество0,3625'!D296</f>
        <v>0</v>
      </c>
    </row>
    <row r="205" spans="1:5" ht="15" hidden="1" customHeight="1" x14ac:dyDescent="0.25">
      <c r="A205" s="505"/>
      <c r="B205" s="504"/>
      <c r="C205" s="104">
        <f>'инновации+добровольчество0,3625'!A292</f>
        <v>0</v>
      </c>
      <c r="D205" s="63">
        <f>'инновации+добровольчество0,3625'!B297</f>
        <v>0</v>
      </c>
      <c r="E205" s="161">
        <f>'инновации+добровольчество0,3625'!D297</f>
        <v>0</v>
      </c>
    </row>
    <row r="206" spans="1:5" ht="15" hidden="1" customHeight="1" x14ac:dyDescent="0.25">
      <c r="A206" s="505"/>
      <c r="B206" s="504"/>
      <c r="C206" s="104">
        <f>'инновации+добровольчество0,3625'!A293</f>
        <v>0</v>
      </c>
      <c r="D206" s="63">
        <f>'инновации+добровольчество0,3625'!B298</f>
        <v>0</v>
      </c>
      <c r="E206" s="161">
        <f>'инновации+добровольчество0,3625'!D298</f>
        <v>0</v>
      </c>
    </row>
    <row r="207" spans="1:5" ht="15" hidden="1" customHeight="1" x14ac:dyDescent="0.25">
      <c r="A207" s="505"/>
      <c r="B207" s="504"/>
      <c r="C207" s="104">
        <f>'инновации+добровольчество0,3625'!A294</f>
        <v>0</v>
      </c>
      <c r="D207" s="63">
        <f>'инновации+добровольчество0,3625'!B299</f>
        <v>0</v>
      </c>
      <c r="E207" s="161">
        <f>'инновации+добровольчество0,3625'!D299</f>
        <v>0</v>
      </c>
    </row>
    <row r="208" spans="1:5" ht="15" hidden="1" customHeight="1" x14ac:dyDescent="0.25">
      <c r="A208" s="505"/>
      <c r="B208" s="504"/>
      <c r="C208" s="104">
        <f>'инновации+добровольчество0,3625'!A295</f>
        <v>0</v>
      </c>
      <c r="D208" s="63">
        <f>'инновации+добровольчество0,3625'!B300</f>
        <v>0</v>
      </c>
      <c r="E208" s="161">
        <f>'инновации+добровольчество0,3625'!D300</f>
        <v>0</v>
      </c>
    </row>
    <row r="209" spans="1:5" ht="15" hidden="1" customHeight="1" x14ac:dyDescent="0.25">
      <c r="A209" s="505"/>
      <c r="B209" s="504"/>
      <c r="C209" s="104">
        <f>'инновации+добровольчество0,3625'!A296</f>
        <v>0</v>
      </c>
      <c r="D209" s="63">
        <f>'инновации+добровольчество0,3625'!B301</f>
        <v>0</v>
      </c>
      <c r="E209" s="161">
        <f>'инновации+добровольчество0,3625'!D301</f>
        <v>0</v>
      </c>
    </row>
    <row r="210" spans="1:5" ht="15" hidden="1" customHeight="1" x14ac:dyDescent="0.25">
      <c r="A210" s="505"/>
      <c r="B210" s="504"/>
      <c r="C210" s="104">
        <f>'инновации+добровольчество0,3625'!A297</f>
        <v>0</v>
      </c>
      <c r="D210" s="63">
        <f>'инновации+добровольчество0,3625'!B302</f>
        <v>0</v>
      </c>
      <c r="E210" s="161">
        <f>'инновации+добровольчество0,3625'!D302</f>
        <v>0</v>
      </c>
    </row>
    <row r="211" spans="1:5" ht="15" hidden="1" customHeight="1" x14ac:dyDescent="0.25">
      <c r="A211" s="505"/>
      <c r="B211" s="504"/>
      <c r="C211" s="104">
        <f>'инновации+добровольчество0,3625'!A298</f>
        <v>0</v>
      </c>
      <c r="D211" s="63">
        <f>'инновации+добровольчество0,3625'!B303</f>
        <v>0</v>
      </c>
      <c r="E211" s="161">
        <f>'инновации+добровольчество0,3625'!D303</f>
        <v>0</v>
      </c>
    </row>
    <row r="212" spans="1:5" ht="15" hidden="1" customHeight="1" x14ac:dyDescent="0.25">
      <c r="A212" s="505"/>
      <c r="B212" s="504"/>
      <c r="C212" s="104">
        <f>'инновации+добровольчество0,3625'!A299</f>
        <v>0</v>
      </c>
      <c r="D212" s="63">
        <f>'инновации+добровольчество0,3625'!B304</f>
        <v>0</v>
      </c>
      <c r="E212" s="161">
        <f>'инновации+добровольчество0,3625'!D304</f>
        <v>0</v>
      </c>
    </row>
    <row r="213" spans="1:5" ht="15" hidden="1" customHeight="1" x14ac:dyDescent="0.25">
      <c r="A213" s="505"/>
      <c r="B213" s="504"/>
      <c r="C213" s="104">
        <f>'инновации+добровольчество0,3625'!A300</f>
        <v>0</v>
      </c>
      <c r="D213" s="63">
        <f>'инновации+добровольчество0,3625'!B305</f>
        <v>0</v>
      </c>
      <c r="E213" s="161">
        <f>'инновации+добровольчество0,3625'!D305</f>
        <v>0</v>
      </c>
    </row>
    <row r="214" spans="1:5" ht="15" hidden="1" customHeight="1" x14ac:dyDescent="0.25">
      <c r="A214" s="505"/>
      <c r="B214" s="504"/>
      <c r="C214" s="104">
        <f>'инновации+добровольчество0,3625'!A301</f>
        <v>0</v>
      </c>
      <c r="D214" s="63">
        <f>'инновации+добровольчество0,3625'!B306</f>
        <v>0</v>
      </c>
      <c r="E214" s="161">
        <f>'инновации+добровольчество0,3625'!D306</f>
        <v>0</v>
      </c>
    </row>
    <row r="215" spans="1:5" ht="15" hidden="1" customHeight="1" x14ac:dyDescent="0.25">
      <c r="A215" s="505"/>
      <c r="B215" s="504"/>
      <c r="C215" s="104">
        <f>'инновации+добровольчество0,3625'!A302</f>
        <v>0</v>
      </c>
      <c r="D215" s="63">
        <f>'инновации+добровольчество0,3625'!B307</f>
        <v>0</v>
      </c>
      <c r="E215" s="161">
        <f>'инновации+добровольчество0,3625'!D307</f>
        <v>0</v>
      </c>
    </row>
    <row r="216" spans="1:5" ht="15" hidden="1" customHeight="1" x14ac:dyDescent="0.25">
      <c r="A216" s="505"/>
      <c r="B216" s="504"/>
      <c r="C216" s="104">
        <f>'инновации+добровольчество0,3625'!A303</f>
        <v>0</v>
      </c>
      <c r="D216" s="63">
        <f>'инновации+добровольчество0,3625'!B308</f>
        <v>0</v>
      </c>
      <c r="E216" s="161">
        <f>'инновации+добровольчество0,3625'!D308</f>
        <v>0</v>
      </c>
    </row>
    <row r="217" spans="1:5" ht="15" hidden="1" customHeight="1" x14ac:dyDescent="0.25">
      <c r="A217" s="505"/>
      <c r="B217" s="504"/>
      <c r="C217" s="104">
        <f>'инновации+добровольчество0,3625'!A304</f>
        <v>0</v>
      </c>
      <c r="D217" s="63">
        <f>'инновации+добровольчество0,3625'!B309</f>
        <v>0</v>
      </c>
      <c r="E217" s="161">
        <f>'инновации+добровольчество0,3625'!D309</f>
        <v>0</v>
      </c>
    </row>
    <row r="218" spans="1:5" ht="15" hidden="1" customHeight="1" x14ac:dyDescent="0.25">
      <c r="A218" s="505"/>
      <c r="B218" s="504"/>
      <c r="C218" s="104">
        <f>'инновации+добровольчество0,3625'!A305</f>
        <v>0</v>
      </c>
      <c r="D218" s="63">
        <f>'инновации+добровольчество0,3625'!B310</f>
        <v>0</v>
      </c>
      <c r="E218" s="161">
        <f>'инновации+добровольчество0,3625'!D310</f>
        <v>0</v>
      </c>
    </row>
    <row r="219" spans="1:5" ht="15" hidden="1" customHeight="1" x14ac:dyDescent="0.25">
      <c r="A219" s="505"/>
      <c r="B219" s="504"/>
      <c r="C219" s="104">
        <f>'инновации+добровольчество0,3625'!A306</f>
        <v>0</v>
      </c>
      <c r="D219" s="63">
        <f>'инновации+добровольчество0,3625'!B311</f>
        <v>0</v>
      </c>
      <c r="E219" s="161">
        <f>'инновации+добровольчество0,3625'!D311</f>
        <v>0</v>
      </c>
    </row>
    <row r="220" spans="1:5" ht="15" hidden="1" customHeight="1" x14ac:dyDescent="0.25">
      <c r="A220" s="505"/>
      <c r="B220" s="504"/>
      <c r="C220" s="104">
        <f>'инновации+добровольчество0,3625'!A307</f>
        <v>0</v>
      </c>
      <c r="D220" s="63">
        <f>'инновации+добровольчество0,3625'!B312</f>
        <v>0</v>
      </c>
      <c r="E220" s="161">
        <f>'инновации+добровольчество0,3625'!D312</f>
        <v>0</v>
      </c>
    </row>
    <row r="221" spans="1:5" ht="15" hidden="1" customHeight="1" x14ac:dyDescent="0.25">
      <c r="A221" s="505"/>
      <c r="B221" s="504"/>
      <c r="C221" s="104">
        <f>'инновации+добровольчество0,3625'!A308</f>
        <v>0</v>
      </c>
      <c r="D221" s="63">
        <f>'инновации+добровольчество0,3625'!B313</f>
        <v>0</v>
      </c>
      <c r="E221" s="161">
        <f>'инновации+добровольчество0,3625'!D313</f>
        <v>0</v>
      </c>
    </row>
    <row r="222" spans="1:5" ht="15" hidden="1" customHeight="1" x14ac:dyDescent="0.25">
      <c r="A222" s="505"/>
      <c r="B222" s="504"/>
      <c r="C222" s="104">
        <f>'инновации+добровольчество0,3625'!A309</f>
        <v>0</v>
      </c>
      <c r="D222" s="63">
        <f>'инновации+добровольчество0,3625'!B314</f>
        <v>0</v>
      </c>
      <c r="E222" s="161">
        <f>'инновации+добровольчество0,3625'!D314</f>
        <v>0</v>
      </c>
    </row>
    <row r="223" spans="1:5" ht="15" hidden="1" customHeight="1" x14ac:dyDescent="0.25">
      <c r="A223" s="505"/>
      <c r="B223" s="504"/>
      <c r="C223" s="104">
        <f>'инновации+добровольчество0,3625'!A310</f>
        <v>0</v>
      </c>
      <c r="D223" s="63">
        <f>'инновации+добровольчество0,3625'!B315</f>
        <v>0</v>
      </c>
      <c r="E223" s="161">
        <f>'инновации+добровольчество0,3625'!D315</f>
        <v>0</v>
      </c>
    </row>
    <row r="224" spans="1:5" ht="15" hidden="1" customHeight="1" x14ac:dyDescent="0.25">
      <c r="A224" s="505"/>
      <c r="B224" s="504"/>
      <c r="C224" s="104">
        <f>'инновации+добровольчество0,3625'!A311</f>
        <v>0</v>
      </c>
      <c r="D224" s="63">
        <f>'инновации+добровольчество0,3625'!B316</f>
        <v>0</v>
      </c>
      <c r="E224" s="161">
        <f>'инновации+добровольчество0,3625'!D316</f>
        <v>0</v>
      </c>
    </row>
    <row r="225" spans="1:5" ht="15" hidden="1" customHeight="1" x14ac:dyDescent="0.25">
      <c r="A225" s="505"/>
      <c r="B225" s="504"/>
      <c r="C225" s="104">
        <f>'инновации+добровольчество0,3625'!A312</f>
        <v>0</v>
      </c>
      <c r="D225" s="63">
        <f>'инновации+добровольчество0,3625'!B317</f>
        <v>0</v>
      </c>
      <c r="E225" s="161">
        <f>'инновации+добровольчество0,3625'!D317</f>
        <v>0</v>
      </c>
    </row>
    <row r="226" spans="1:5" hidden="1" x14ac:dyDescent="0.25">
      <c r="A226" s="505"/>
      <c r="B226" s="504"/>
      <c r="C226" s="104">
        <f>'инновации+добровольчество0,3625'!A313</f>
        <v>0</v>
      </c>
      <c r="D226" s="63">
        <f>'инновации+добровольчество0,3625'!B318</f>
        <v>0</v>
      </c>
      <c r="E226" s="161">
        <f>'инновации+добровольчество0,3625'!D318</f>
        <v>0</v>
      </c>
    </row>
    <row r="227" spans="1:5" hidden="1" x14ac:dyDescent="0.25">
      <c r="A227" s="505"/>
      <c r="B227" s="504"/>
      <c r="C227" s="104">
        <f>'инновации+добровольчество0,3625'!A314</f>
        <v>0</v>
      </c>
      <c r="D227" s="63">
        <f>'инновации+добровольчество0,3625'!B319</f>
        <v>0</v>
      </c>
      <c r="E227" s="161">
        <f>'инновации+добровольчество0,3625'!D319</f>
        <v>0</v>
      </c>
    </row>
    <row r="228" spans="1:5" hidden="1" x14ac:dyDescent="0.25">
      <c r="A228" s="505"/>
      <c r="B228" s="504"/>
      <c r="C228" s="104">
        <f>'инновации+добровольчество0,3625'!A315</f>
        <v>0</v>
      </c>
      <c r="D228" s="63">
        <f>'инновации+добровольчество0,3625'!B320</f>
        <v>0</v>
      </c>
      <c r="E228" s="161">
        <f>'инновации+добровольчество0,3625'!D320</f>
        <v>0</v>
      </c>
    </row>
    <row r="229" spans="1:5" hidden="1" x14ac:dyDescent="0.25">
      <c r="A229" s="505"/>
      <c r="B229" s="504"/>
      <c r="C229" s="104">
        <f>'инновации+добровольчество0,3625'!A316</f>
        <v>0</v>
      </c>
      <c r="D229" s="63">
        <f>'инновации+добровольчество0,3625'!B321</f>
        <v>0</v>
      </c>
      <c r="E229" s="161">
        <f>'инновации+добровольчество0,3625'!D321</f>
        <v>0</v>
      </c>
    </row>
    <row r="230" spans="1:5" hidden="1" x14ac:dyDescent="0.25">
      <c r="A230" s="505"/>
      <c r="B230" s="504"/>
      <c r="C230" s="104">
        <f>'инновации+добровольчество0,3625'!A317</f>
        <v>0</v>
      </c>
      <c r="D230" s="63">
        <f>'инновации+добровольчество0,3625'!B322</f>
        <v>0</v>
      </c>
      <c r="E230" s="161">
        <f>'инновации+добровольчество0,3625'!D322</f>
        <v>0</v>
      </c>
    </row>
    <row r="231" spans="1:5" hidden="1" x14ac:dyDescent="0.25">
      <c r="A231" s="505"/>
      <c r="B231" s="504"/>
      <c r="C231" s="104">
        <f>'инновации+добровольчество0,3625'!A318</f>
        <v>0</v>
      </c>
      <c r="D231" s="63">
        <f>'инновации+добровольчество0,3625'!B323</f>
        <v>0</v>
      </c>
      <c r="E231" s="161">
        <f>'инновации+добровольчество0,3625'!D323</f>
        <v>0</v>
      </c>
    </row>
    <row r="232" spans="1:5" hidden="1" x14ac:dyDescent="0.25">
      <c r="A232" s="505"/>
      <c r="B232" s="504"/>
      <c r="C232" s="104">
        <f>'инновации+добровольчество0,3625'!A319</f>
        <v>0</v>
      </c>
      <c r="D232" s="63">
        <f>'инновации+добровольчество0,3625'!B324</f>
        <v>0</v>
      </c>
      <c r="E232" s="161">
        <f>'инновации+добровольчество0,3625'!D324</f>
        <v>0</v>
      </c>
    </row>
    <row r="233" spans="1:5" hidden="1" x14ac:dyDescent="0.25">
      <c r="A233" s="505"/>
      <c r="B233" s="504"/>
      <c r="C233" s="104">
        <f>'инновации+добровольчество0,3625'!A320</f>
        <v>0</v>
      </c>
      <c r="D233" s="63">
        <f>'инновации+добровольчество0,3625'!B325</f>
        <v>0</v>
      </c>
      <c r="E233" s="161">
        <f>'инновации+добровольчество0,3625'!D325</f>
        <v>0</v>
      </c>
    </row>
    <row r="234" spans="1:5" hidden="1" x14ac:dyDescent="0.25">
      <c r="A234" s="505"/>
      <c r="B234" s="504"/>
      <c r="C234" s="104">
        <f>'инновации+добровольчество0,3625'!A321</f>
        <v>0</v>
      </c>
      <c r="D234" s="63">
        <f>'инновации+добровольчество0,3625'!B326</f>
        <v>0</v>
      </c>
      <c r="E234" s="161">
        <f>'инновации+добровольчество0,3625'!D326</f>
        <v>0</v>
      </c>
    </row>
    <row r="235" spans="1:5" hidden="1" x14ac:dyDescent="0.25">
      <c r="A235" s="505"/>
      <c r="B235" s="504"/>
      <c r="C235" s="104">
        <f>'инновации+добровольчество0,3625'!A322</f>
        <v>0</v>
      </c>
      <c r="D235" s="63">
        <f>'инновации+добровольчество0,3625'!B327</f>
        <v>0</v>
      </c>
      <c r="E235" s="161">
        <f>'инновации+добровольчество0,3625'!D327</f>
        <v>0</v>
      </c>
    </row>
    <row r="236" spans="1:5" hidden="1" x14ac:dyDescent="0.25">
      <c r="A236" s="505"/>
      <c r="B236" s="504"/>
      <c r="C236" s="104">
        <f>'инновации+добровольчество0,3625'!A323</f>
        <v>0</v>
      </c>
      <c r="D236" s="63">
        <f>'инновации+добровольчество0,3625'!B328</f>
        <v>0</v>
      </c>
      <c r="E236" s="161">
        <f>'инновации+добровольчество0,3625'!D328</f>
        <v>0</v>
      </c>
    </row>
    <row r="237" spans="1:5" hidden="1" x14ac:dyDescent="0.25">
      <c r="A237" s="505"/>
      <c r="B237" s="504"/>
      <c r="C237" s="104">
        <f>'инновации+добровольчество0,3625'!A324</f>
        <v>0</v>
      </c>
      <c r="D237" s="63">
        <f>'инновации+добровольчество0,3625'!B329</f>
        <v>0</v>
      </c>
      <c r="E237" s="161">
        <f>'инновации+добровольчество0,3625'!D329</f>
        <v>0</v>
      </c>
    </row>
    <row r="238" spans="1:5" hidden="1" x14ac:dyDescent="0.25">
      <c r="A238" s="505"/>
      <c r="B238" s="504"/>
      <c r="C238" s="104">
        <f>'инновации+добровольчество0,3625'!A325</f>
        <v>0</v>
      </c>
      <c r="D238" s="63">
        <f>'инновации+добровольчество0,3625'!B330</f>
        <v>0</v>
      </c>
      <c r="E238" s="161">
        <f>'инновации+добровольчество0,3625'!D330</f>
        <v>0</v>
      </c>
    </row>
    <row r="239" spans="1:5" hidden="1" x14ac:dyDescent="0.25">
      <c r="A239" s="505"/>
      <c r="B239" s="504"/>
      <c r="C239" s="104">
        <f>'инновации+добровольчество0,3625'!A326</f>
        <v>0</v>
      </c>
      <c r="D239" s="63">
        <f>'инновации+добровольчество0,3625'!B331</f>
        <v>0</v>
      </c>
      <c r="E239" s="161">
        <f>'инновации+добровольчество0,3625'!D331</f>
        <v>0</v>
      </c>
    </row>
    <row r="240" spans="1:5" hidden="1" x14ac:dyDescent="0.25">
      <c r="A240" s="505"/>
      <c r="B240" s="504"/>
      <c r="C240" s="104">
        <f>'инновации+добровольчество0,3625'!A327</f>
        <v>0</v>
      </c>
      <c r="D240" s="63">
        <f>'инновации+добровольчество0,3625'!B332</f>
        <v>0</v>
      </c>
      <c r="E240" s="161">
        <f>'инновации+добровольчество0,3625'!D332</f>
        <v>0</v>
      </c>
    </row>
    <row r="241" spans="1:5" hidden="1" x14ac:dyDescent="0.25">
      <c r="A241" s="505"/>
      <c r="B241" s="504"/>
      <c r="C241" s="104">
        <f>'инновации+добровольчество0,3625'!A328</f>
        <v>0</v>
      </c>
      <c r="D241" s="63">
        <f>'инновации+добровольчество0,3625'!B333</f>
        <v>0</v>
      </c>
      <c r="E241" s="161">
        <f>'инновации+добровольчество0,3625'!D333</f>
        <v>0</v>
      </c>
    </row>
    <row r="242" spans="1:5" hidden="1" x14ac:dyDescent="0.25">
      <c r="A242" s="505"/>
      <c r="B242" s="504"/>
      <c r="C242" s="104">
        <f>'инновации+добровольчество0,3625'!A329</f>
        <v>0</v>
      </c>
      <c r="D242" s="63">
        <f>'инновации+добровольчество0,3625'!B334</f>
        <v>0</v>
      </c>
      <c r="E242" s="161">
        <f>'инновации+добровольчество0,3625'!D334</f>
        <v>0</v>
      </c>
    </row>
    <row r="243" spans="1:5" hidden="1" x14ac:dyDescent="0.25">
      <c r="A243" s="505"/>
      <c r="B243" s="504"/>
      <c r="C243" s="104">
        <f>'инновации+добровольчество0,3625'!A330</f>
        <v>0</v>
      </c>
      <c r="D243" s="63">
        <f>'инновации+добровольчество0,3625'!B335</f>
        <v>0</v>
      </c>
      <c r="E243" s="161">
        <f>'инновации+добровольчество0,3625'!D335</f>
        <v>0</v>
      </c>
    </row>
    <row r="244" spans="1:5" hidden="1" x14ac:dyDescent="0.25">
      <c r="A244" s="505"/>
      <c r="B244" s="504"/>
      <c r="C244" s="104">
        <f>'инновации+добровольчество0,3625'!A331</f>
        <v>0</v>
      </c>
      <c r="D244" s="63">
        <f>'инновации+добровольчество0,3625'!B336</f>
        <v>0</v>
      </c>
      <c r="E244" s="161">
        <f>'инновации+добровольчество0,3625'!D336</f>
        <v>0</v>
      </c>
    </row>
    <row r="245" spans="1:5" hidden="1" x14ac:dyDescent="0.25">
      <c r="A245" s="505"/>
      <c r="B245" s="504"/>
      <c r="C245" s="104">
        <f>'инновации+добровольчество0,3625'!A332</f>
        <v>0</v>
      </c>
      <c r="D245" s="63">
        <f>'инновации+добровольчество0,3625'!B337</f>
        <v>0</v>
      </c>
      <c r="E245" s="161">
        <f>'инновации+добровольчество0,3625'!D337</f>
        <v>0</v>
      </c>
    </row>
    <row r="246" spans="1:5" hidden="1" x14ac:dyDescent="0.25">
      <c r="A246" s="505"/>
      <c r="B246" s="504"/>
      <c r="C246" s="104">
        <f>'инновации+добровольчество0,3625'!A333</f>
        <v>0</v>
      </c>
      <c r="D246" s="63">
        <f>'инновации+добровольчество0,3625'!B338</f>
        <v>0</v>
      </c>
      <c r="E246" s="161">
        <f>'инновации+добровольчество0,3625'!D338</f>
        <v>0</v>
      </c>
    </row>
    <row r="247" spans="1:5" hidden="1" x14ac:dyDescent="0.25">
      <c r="A247" s="505"/>
      <c r="B247" s="504"/>
      <c r="C247" s="104">
        <f>'инновации+добровольчество0,3625'!A334</f>
        <v>0</v>
      </c>
      <c r="D247" s="63">
        <f>'инновации+добровольчество0,3625'!B339</f>
        <v>0</v>
      </c>
      <c r="E247" s="161">
        <f>'инновации+добровольчество0,3625'!D339</f>
        <v>0</v>
      </c>
    </row>
    <row r="248" spans="1:5" hidden="1" x14ac:dyDescent="0.25">
      <c r="A248" s="505"/>
      <c r="B248" s="504"/>
      <c r="C248" s="104">
        <f>'инновации+добровольчество0,3625'!A335</f>
        <v>0</v>
      </c>
      <c r="D248" s="63">
        <f>'инновации+добровольчество0,3625'!B340</f>
        <v>0</v>
      </c>
      <c r="E248" s="161">
        <f>'инновации+добровольчество0,3625'!D340</f>
        <v>0</v>
      </c>
    </row>
    <row r="249" spans="1:5" hidden="1" x14ac:dyDescent="0.25">
      <c r="A249" s="505"/>
      <c r="B249" s="504"/>
      <c r="C249" s="104">
        <f>'инновации+добровольчество0,3625'!A336</f>
        <v>0</v>
      </c>
      <c r="D249" s="63">
        <f>'инновации+добровольчество0,3625'!B341</f>
        <v>0</v>
      </c>
      <c r="E249" s="161">
        <f>'инновации+добровольчество0,3625'!D341</f>
        <v>0</v>
      </c>
    </row>
    <row r="250" spans="1:5" hidden="1" x14ac:dyDescent="0.25">
      <c r="A250" s="505"/>
      <c r="B250" s="504"/>
      <c r="C250" s="104">
        <f>'инновации+добровольчество0,3625'!A337</f>
        <v>0</v>
      </c>
      <c r="D250" s="63">
        <f>'инновации+добровольчество0,3625'!B342</f>
        <v>0</v>
      </c>
      <c r="E250" s="161">
        <f>'инновации+добровольчество0,3625'!D342</f>
        <v>0</v>
      </c>
    </row>
    <row r="251" spans="1:5" hidden="1" x14ac:dyDescent="0.25">
      <c r="A251" s="505"/>
      <c r="B251" s="504"/>
      <c r="C251" s="104">
        <f>'инновации+добровольчество0,3625'!A338</f>
        <v>0</v>
      </c>
      <c r="D251" s="63">
        <f>'инновации+добровольчество0,3625'!B343</f>
        <v>0</v>
      </c>
      <c r="E251" s="161">
        <f>'инновации+добровольчество0,3625'!D343</f>
        <v>0</v>
      </c>
    </row>
    <row r="252" spans="1:5" hidden="1" x14ac:dyDescent="0.25">
      <c r="A252" s="505"/>
      <c r="B252" s="504"/>
      <c r="C252" s="104">
        <f>'инновации+добровольчество0,3625'!A339</f>
        <v>0</v>
      </c>
      <c r="D252" s="63">
        <f>'инновации+добровольчество0,3625'!B344</f>
        <v>0</v>
      </c>
      <c r="E252" s="161">
        <f>'инновации+добровольчество0,3625'!D344</f>
        <v>0</v>
      </c>
    </row>
    <row r="253" spans="1:5" hidden="1" x14ac:dyDescent="0.25">
      <c r="A253" s="505"/>
      <c r="B253" s="504"/>
      <c r="C253" s="104">
        <f>'инновации+добровольчество0,3625'!A340</f>
        <v>0</v>
      </c>
      <c r="D253" s="63">
        <f>'инновации+добровольчество0,3625'!B345</f>
        <v>0</v>
      </c>
      <c r="E253" s="161">
        <f>'инновации+добровольчество0,3625'!D345</f>
        <v>0</v>
      </c>
    </row>
    <row r="254" spans="1:5" hidden="1" x14ac:dyDescent="0.25">
      <c r="A254" s="505"/>
      <c r="B254" s="504"/>
      <c r="C254" s="104">
        <f>'инновации+добровольчество0,3625'!A341</f>
        <v>0</v>
      </c>
      <c r="D254" s="63">
        <f>'инновации+добровольчество0,3625'!B346</f>
        <v>0</v>
      </c>
      <c r="E254" s="161">
        <f>'инновации+добровольчество0,3625'!D346</f>
        <v>0</v>
      </c>
    </row>
    <row r="255" spans="1:5" hidden="1" x14ac:dyDescent="0.25">
      <c r="A255" s="505"/>
      <c r="B255" s="504"/>
      <c r="C255" s="104">
        <f>'инновации+добровольчество0,3625'!A342</f>
        <v>0</v>
      </c>
      <c r="D255" s="63">
        <f>'инновации+добровольчество0,3625'!B347</f>
        <v>0</v>
      </c>
      <c r="E255" s="161">
        <f>'инновации+добровольчество0,3625'!D347</f>
        <v>0</v>
      </c>
    </row>
    <row r="256" spans="1:5" hidden="1" x14ac:dyDescent="0.25">
      <c r="A256" s="505"/>
      <c r="B256" s="504"/>
      <c r="C256" s="104">
        <f>'инновации+добровольчество0,3625'!A343</f>
        <v>0</v>
      </c>
      <c r="D256" s="63">
        <f>'инновации+добровольчество0,3625'!B348</f>
        <v>0</v>
      </c>
      <c r="E256" s="161">
        <f>'инновации+добровольчество0,3625'!D348</f>
        <v>0</v>
      </c>
    </row>
    <row r="257" spans="1:5" hidden="1" x14ac:dyDescent="0.25">
      <c r="A257" s="505"/>
      <c r="B257" s="504"/>
      <c r="C257" s="104">
        <f>'инновации+добровольчество0,3625'!A344</f>
        <v>0</v>
      </c>
      <c r="D257" s="63">
        <f>'инновации+добровольчество0,3625'!B349</f>
        <v>0</v>
      </c>
      <c r="E257" s="161">
        <f>'инновации+добровольчество0,3625'!D349</f>
        <v>0</v>
      </c>
    </row>
    <row r="258" spans="1:5" hidden="1" x14ac:dyDescent="0.25">
      <c r="A258" s="505"/>
      <c r="B258" s="504"/>
      <c r="C258" s="104">
        <f>'инновации+добровольчество0,3625'!A345</f>
        <v>0</v>
      </c>
      <c r="D258" s="63">
        <f>'инновации+добровольчество0,3625'!B350</f>
        <v>0</v>
      </c>
      <c r="E258" s="161">
        <f>'инновации+добровольчество0,3625'!D350</f>
        <v>0</v>
      </c>
    </row>
    <row r="259" spans="1:5" hidden="1" x14ac:dyDescent="0.25">
      <c r="A259" s="505"/>
      <c r="B259" s="504"/>
      <c r="C259" s="104">
        <f>'инновации+добровольчество0,3625'!A346</f>
        <v>0</v>
      </c>
      <c r="D259" s="63">
        <f>'инновации+добровольчество0,3625'!B351</f>
        <v>0</v>
      </c>
      <c r="E259" s="161">
        <f>'инновации+добровольчество0,3625'!D351</f>
        <v>0</v>
      </c>
    </row>
    <row r="260" spans="1:5" hidden="1" x14ac:dyDescent="0.25">
      <c r="A260" s="505"/>
      <c r="B260" s="504"/>
      <c r="C260" s="104">
        <f>'инновации+добровольчество0,3625'!A347</f>
        <v>0</v>
      </c>
      <c r="D260" s="63">
        <f>'инновации+добровольчество0,3625'!B352</f>
        <v>0</v>
      </c>
      <c r="E260" s="161">
        <f>'инновации+добровольчество0,3625'!D352</f>
        <v>0</v>
      </c>
    </row>
    <row r="261" spans="1:5" hidden="1" x14ac:dyDescent="0.25">
      <c r="A261" s="505"/>
      <c r="B261" s="504"/>
      <c r="C261" s="104">
        <f>'инновации+добровольчество0,3625'!A348</f>
        <v>0</v>
      </c>
      <c r="D261" s="63">
        <f>'инновации+добровольчество0,3625'!B353</f>
        <v>0</v>
      </c>
      <c r="E261" s="161">
        <f>'инновации+добровольчество0,3625'!D353</f>
        <v>0</v>
      </c>
    </row>
    <row r="262" spans="1:5" hidden="1" x14ac:dyDescent="0.25">
      <c r="A262" s="505"/>
      <c r="B262" s="504"/>
      <c r="C262" s="104">
        <f>'инновации+добровольчество0,3625'!A349</f>
        <v>0</v>
      </c>
      <c r="D262" s="63">
        <f>'инновации+добровольчество0,3625'!B354</f>
        <v>0</v>
      </c>
      <c r="E262" s="161">
        <f>'инновации+добровольчество0,3625'!D354</f>
        <v>0</v>
      </c>
    </row>
    <row r="263" spans="1:5" hidden="1" x14ac:dyDescent="0.25">
      <c r="A263" s="505"/>
      <c r="B263" s="504"/>
      <c r="C263" s="104">
        <f>'инновации+добровольчество0,3625'!A350</f>
        <v>0</v>
      </c>
      <c r="D263" s="63">
        <f>'инновации+добровольчество0,3625'!B355</f>
        <v>0</v>
      </c>
      <c r="E263" s="161">
        <f>'инновации+добровольчество0,3625'!D355</f>
        <v>0</v>
      </c>
    </row>
    <row r="264" spans="1:5" hidden="1" x14ac:dyDescent="0.25">
      <c r="A264" s="505"/>
      <c r="B264" s="504"/>
      <c r="C264" s="104">
        <f>'инновации+добровольчество0,3625'!A351</f>
        <v>0</v>
      </c>
      <c r="D264" s="63">
        <f>'инновации+добровольчество0,3625'!B356</f>
        <v>0</v>
      </c>
      <c r="E264" s="161">
        <f>'инновации+добровольчество0,3625'!D356</f>
        <v>0</v>
      </c>
    </row>
    <row r="265" spans="1:5" hidden="1" x14ac:dyDescent="0.25">
      <c r="A265" s="505"/>
      <c r="B265" s="504"/>
      <c r="C265" s="104">
        <f>'инновации+добровольчество0,3625'!A352</f>
        <v>0</v>
      </c>
      <c r="D265" s="63">
        <f>'инновации+добровольчество0,3625'!B357</f>
        <v>0</v>
      </c>
      <c r="E265" s="161">
        <f>'инновации+добровольчество0,3625'!D357</f>
        <v>0</v>
      </c>
    </row>
    <row r="266" spans="1:5" hidden="1" x14ac:dyDescent="0.25">
      <c r="A266" s="505"/>
      <c r="B266" s="504"/>
      <c r="C266" s="104">
        <f>'инновации+добровольчество0,3625'!A353</f>
        <v>0</v>
      </c>
      <c r="D266" s="63">
        <f>'инновации+добровольчество0,3625'!B358</f>
        <v>0</v>
      </c>
      <c r="E266" s="161">
        <f>'инновации+добровольчество0,3625'!D358</f>
        <v>0</v>
      </c>
    </row>
    <row r="267" spans="1:5" hidden="1" x14ac:dyDescent="0.25">
      <c r="A267" s="505"/>
      <c r="B267" s="504"/>
      <c r="C267" s="104">
        <f>'инновации+добровольчество0,3625'!A354</f>
        <v>0</v>
      </c>
      <c r="D267" s="63">
        <f>'инновации+добровольчество0,3625'!B359</f>
        <v>0</v>
      </c>
      <c r="E267" s="161">
        <f>'инновации+добровольчество0,3625'!D359</f>
        <v>0</v>
      </c>
    </row>
    <row r="268" spans="1:5" hidden="1" x14ac:dyDescent="0.25">
      <c r="A268" s="505"/>
      <c r="B268" s="504"/>
      <c r="C268" s="104">
        <f>'инновации+добровольчество0,3625'!A355</f>
        <v>0</v>
      </c>
      <c r="D268" s="63">
        <f>'инновации+добровольчество0,3625'!B360</f>
        <v>0</v>
      </c>
      <c r="E268" s="161">
        <f>'инновации+добровольчество0,3625'!D360</f>
        <v>0</v>
      </c>
    </row>
    <row r="269" spans="1:5" hidden="1" x14ac:dyDescent="0.25">
      <c r="A269" s="505"/>
      <c r="B269" s="504"/>
      <c r="C269" s="104">
        <f>'инновации+добровольчество0,3625'!A356</f>
        <v>0</v>
      </c>
      <c r="D269" s="63">
        <f>'инновации+добровольчество0,3625'!B361</f>
        <v>0</v>
      </c>
      <c r="E269" s="161">
        <f>'инновации+добровольчество0,3625'!D361</f>
        <v>0</v>
      </c>
    </row>
    <row r="270" spans="1:5" hidden="1" x14ac:dyDescent="0.25">
      <c r="A270" s="505"/>
      <c r="B270" s="504"/>
      <c r="C270" s="104">
        <f>'инновации+добровольчество0,3625'!A357</f>
        <v>0</v>
      </c>
      <c r="D270" s="63">
        <f>'инновации+добровольчество0,3625'!B362</f>
        <v>0</v>
      </c>
      <c r="E270" s="161">
        <f>'инновации+добровольчество0,3625'!D362</f>
        <v>0</v>
      </c>
    </row>
    <row r="271" spans="1:5" hidden="1" x14ac:dyDescent="0.25">
      <c r="A271" s="505"/>
      <c r="B271" s="504"/>
      <c r="C271" s="104">
        <f>'инновации+добровольчество0,3625'!A358</f>
        <v>0</v>
      </c>
      <c r="D271" s="63">
        <f>'инновации+добровольчество0,3625'!B363</f>
        <v>0</v>
      </c>
      <c r="E271" s="161">
        <f>'инновации+добровольчество0,3625'!D363</f>
        <v>0</v>
      </c>
    </row>
    <row r="272" spans="1:5" hidden="1" x14ac:dyDescent="0.25">
      <c r="A272" s="505"/>
      <c r="B272" s="504"/>
      <c r="C272" s="104">
        <f>'инновации+добровольчество0,3625'!A359</f>
        <v>0</v>
      </c>
      <c r="D272" s="63">
        <f>'инновации+добровольчество0,3625'!B364</f>
        <v>0</v>
      </c>
      <c r="E272" s="161">
        <f>'инновации+добровольчество0,3625'!D364</f>
        <v>0</v>
      </c>
    </row>
    <row r="273" spans="1:5" hidden="1" x14ac:dyDescent="0.25">
      <c r="A273" s="505"/>
      <c r="B273" s="504"/>
      <c r="C273" s="104">
        <f>'инновации+добровольчество0,3625'!A360</f>
        <v>0</v>
      </c>
      <c r="D273" s="63">
        <f>'инновации+добровольчество0,3625'!B365</f>
        <v>0</v>
      </c>
      <c r="E273" s="161">
        <f>'инновации+добровольчество0,3625'!D365</f>
        <v>0</v>
      </c>
    </row>
    <row r="274" spans="1:5" hidden="1" x14ac:dyDescent="0.25">
      <c r="A274" s="505"/>
      <c r="B274" s="504"/>
      <c r="C274" s="104">
        <f>'инновации+добровольчество0,3625'!A361</f>
        <v>0</v>
      </c>
      <c r="D274" s="63">
        <f>'инновации+добровольчество0,3625'!B366</f>
        <v>0</v>
      </c>
      <c r="E274" s="161">
        <f>'инновации+добровольчество0,3625'!D366</f>
        <v>0</v>
      </c>
    </row>
    <row r="275" spans="1:5" hidden="1" x14ac:dyDescent="0.25">
      <c r="A275" s="505"/>
      <c r="B275" s="504"/>
      <c r="C275" s="104">
        <f>'инновации+добровольчество0,3625'!A362</f>
        <v>0</v>
      </c>
      <c r="D275" s="63">
        <f>'инновации+добровольчество0,3625'!B367</f>
        <v>0</v>
      </c>
      <c r="E275" s="161">
        <f>'инновации+добровольчество0,3625'!D367</f>
        <v>0</v>
      </c>
    </row>
    <row r="276" spans="1:5" hidden="1" x14ac:dyDescent="0.25">
      <c r="A276" s="505"/>
      <c r="B276" s="504"/>
      <c r="C276" s="104">
        <f>'инновации+добровольчество0,3625'!A363</f>
        <v>0</v>
      </c>
      <c r="D276" s="63">
        <f>'инновации+добровольчество0,3625'!B368</f>
        <v>0</v>
      </c>
      <c r="E276" s="161">
        <f>'инновации+добровольчество0,3625'!D368</f>
        <v>0</v>
      </c>
    </row>
    <row r="277" spans="1:5" hidden="1" x14ac:dyDescent="0.25">
      <c r="A277" s="505"/>
      <c r="B277" s="504"/>
      <c r="C277" s="104">
        <f>'инновации+добровольчество0,3625'!A364</f>
        <v>0</v>
      </c>
      <c r="D277" s="63">
        <f>'инновации+добровольчество0,3625'!B369</f>
        <v>0</v>
      </c>
      <c r="E277" s="161">
        <f>'инновации+добровольчество0,3625'!D369</f>
        <v>0</v>
      </c>
    </row>
    <row r="278" spans="1:5" hidden="1" x14ac:dyDescent="0.25">
      <c r="A278" s="505"/>
      <c r="B278" s="504"/>
      <c r="C278" s="104">
        <f>'инновации+добровольчество0,3625'!A365</f>
        <v>0</v>
      </c>
      <c r="D278" s="63">
        <f>'инновации+добровольчество0,3625'!B370</f>
        <v>0</v>
      </c>
      <c r="E278" s="161">
        <f>'инновации+добровольчество0,3625'!D370</f>
        <v>0</v>
      </c>
    </row>
    <row r="279" spans="1:5" hidden="1" x14ac:dyDescent="0.25">
      <c r="A279" s="505"/>
      <c r="B279" s="504"/>
      <c r="C279" s="104">
        <f>'инновации+добровольчество0,3625'!A366</f>
        <v>0</v>
      </c>
      <c r="D279" s="63">
        <f>'инновации+добровольчество0,3625'!B371</f>
        <v>0</v>
      </c>
      <c r="E279" s="161">
        <f>'инновации+добровольчество0,3625'!D371</f>
        <v>0</v>
      </c>
    </row>
    <row r="280" spans="1:5" hidden="1" x14ac:dyDescent="0.25">
      <c r="A280" s="505"/>
      <c r="B280" s="504"/>
      <c r="C280" s="104">
        <f>'инновации+добровольчество0,3625'!A367</f>
        <v>0</v>
      </c>
      <c r="D280" s="63">
        <f>'инновации+добровольчество0,3625'!B372</f>
        <v>0</v>
      </c>
      <c r="E280" s="161">
        <f>'инновации+добровольчество0,3625'!D372</f>
        <v>0</v>
      </c>
    </row>
    <row r="281" spans="1:5" hidden="1" x14ac:dyDescent="0.25">
      <c r="A281" s="505"/>
      <c r="B281" s="504"/>
      <c r="C281" s="104">
        <f>'инновации+добровольчество0,3625'!A368</f>
        <v>0</v>
      </c>
      <c r="D281" s="63">
        <f>'инновации+добровольчество0,3625'!B373</f>
        <v>0</v>
      </c>
      <c r="E281" s="161">
        <f>'инновации+добровольчество0,3625'!D373</f>
        <v>0</v>
      </c>
    </row>
    <row r="282" spans="1:5" hidden="1" x14ac:dyDescent="0.25">
      <c r="A282" s="505"/>
      <c r="B282" s="504"/>
      <c r="C282" s="104">
        <f>'инновации+добровольчество0,3625'!A369</f>
        <v>0</v>
      </c>
      <c r="D282" s="63">
        <f>'инновации+добровольчество0,3625'!B374</f>
        <v>0</v>
      </c>
      <c r="E282" s="161">
        <f>'инновации+добровольчество0,3625'!D374</f>
        <v>0</v>
      </c>
    </row>
    <row r="283" spans="1:5" hidden="1" x14ac:dyDescent="0.25">
      <c r="A283" s="505"/>
      <c r="B283" s="504"/>
      <c r="C283" s="104">
        <f>'инновации+добровольчество0,3625'!A370</f>
        <v>0</v>
      </c>
      <c r="D283" s="63">
        <f>'инновации+добровольчество0,3625'!B375</f>
        <v>0</v>
      </c>
      <c r="E283" s="161">
        <f>'инновации+добровольчество0,3625'!D375</f>
        <v>0</v>
      </c>
    </row>
    <row r="284" spans="1:5" hidden="1" x14ac:dyDescent="0.25">
      <c r="A284" s="505"/>
      <c r="B284" s="504"/>
      <c r="C284" s="104">
        <f>'инновации+добровольчество0,3625'!A371</f>
        <v>0</v>
      </c>
      <c r="D284" s="63">
        <f>'инновации+добровольчество0,3625'!B376</f>
        <v>0</v>
      </c>
      <c r="E284" s="161">
        <f>'инновации+добровольчество0,3625'!D376</f>
        <v>0</v>
      </c>
    </row>
    <row r="285" spans="1:5" hidden="1" x14ac:dyDescent="0.25">
      <c r="A285" s="505"/>
      <c r="B285" s="504"/>
      <c r="C285" s="104">
        <f>'инновации+добровольчество0,3625'!A372</f>
        <v>0</v>
      </c>
      <c r="D285" s="63">
        <f>'инновации+добровольчество0,3625'!B377</f>
        <v>0</v>
      </c>
      <c r="E285" s="161">
        <f>'инновации+добровольчество0,3625'!D377</f>
        <v>0</v>
      </c>
    </row>
    <row r="286" spans="1:5" hidden="1" x14ac:dyDescent="0.25">
      <c r="A286" s="505"/>
      <c r="B286" s="504"/>
      <c r="C286" s="104">
        <f>'инновации+добровольчество0,3625'!A373</f>
        <v>0</v>
      </c>
      <c r="D286" s="63">
        <f>'инновации+добровольчество0,3625'!B378</f>
        <v>0</v>
      </c>
      <c r="E286" s="161">
        <f>'инновации+добровольчество0,3625'!D378</f>
        <v>0</v>
      </c>
    </row>
    <row r="287" spans="1:5" hidden="1" x14ac:dyDescent="0.25">
      <c r="A287" s="505"/>
      <c r="B287" s="504"/>
      <c r="C287" s="104">
        <f>'инновации+добровольчество0,3625'!A374</f>
        <v>0</v>
      </c>
      <c r="D287" s="63">
        <f>'инновации+добровольчество0,3625'!B379</f>
        <v>0</v>
      </c>
      <c r="E287" s="161">
        <f>'инновации+добровольчество0,3625'!D379</f>
        <v>0</v>
      </c>
    </row>
    <row r="288" spans="1:5" hidden="1" x14ac:dyDescent="0.25">
      <c r="A288" s="505"/>
      <c r="B288" s="504"/>
      <c r="C288" s="104">
        <f>'инновации+добровольчество0,3625'!A375</f>
        <v>0</v>
      </c>
      <c r="D288" s="63">
        <f>'инновации+добровольчество0,3625'!B380</f>
        <v>0</v>
      </c>
      <c r="E288" s="161">
        <f>'инновации+добровольчество0,3625'!D380</f>
        <v>0</v>
      </c>
    </row>
    <row r="289" spans="1:5" hidden="1" x14ac:dyDescent="0.25">
      <c r="A289" s="505"/>
      <c r="B289" s="504"/>
      <c r="C289" s="104">
        <f>'инновации+добровольчество0,3625'!A376</f>
        <v>0</v>
      </c>
      <c r="D289" s="63">
        <f>'инновации+добровольчество0,3625'!B381</f>
        <v>0</v>
      </c>
      <c r="E289" s="161">
        <f>'инновации+добровольчество0,3625'!D381</f>
        <v>0</v>
      </c>
    </row>
    <row r="290" spans="1:5" hidden="1" x14ac:dyDescent="0.25">
      <c r="A290" s="505"/>
      <c r="B290" s="504"/>
      <c r="C290" s="104">
        <f>'инновации+добровольчество0,3625'!A377</f>
        <v>0</v>
      </c>
      <c r="D290" s="63">
        <f>'инновации+добровольчество0,3625'!B382</f>
        <v>0</v>
      </c>
      <c r="E290" s="161">
        <f>'инновации+добровольчество0,3625'!D382</f>
        <v>0</v>
      </c>
    </row>
    <row r="291" spans="1:5" hidden="1" x14ac:dyDescent="0.25">
      <c r="A291" s="505"/>
      <c r="B291" s="504"/>
      <c r="C291" s="104">
        <f>'инновации+добровольчество0,3625'!A378</f>
        <v>0</v>
      </c>
      <c r="D291" s="63">
        <f>'инновации+добровольчество0,3625'!B383</f>
        <v>0</v>
      </c>
      <c r="E291" s="161">
        <f>'инновации+добровольчество0,3625'!D383</f>
        <v>0</v>
      </c>
    </row>
    <row r="292" spans="1:5" hidden="1" x14ac:dyDescent="0.25">
      <c r="A292" s="505"/>
      <c r="B292" s="504"/>
      <c r="C292" s="104">
        <f>'инновации+добровольчество0,3625'!A379</f>
        <v>0</v>
      </c>
      <c r="D292" s="63">
        <f>'инновации+добровольчество0,3625'!B384</f>
        <v>0</v>
      </c>
      <c r="E292" s="161">
        <f>'инновации+добровольчество0,3625'!D384</f>
        <v>0</v>
      </c>
    </row>
    <row r="293" spans="1:5" hidden="1" x14ac:dyDescent="0.25">
      <c r="A293" s="505"/>
      <c r="B293" s="504"/>
      <c r="C293" s="104">
        <f>'инновации+добровольчество0,3625'!A380</f>
        <v>0</v>
      </c>
      <c r="D293" s="63">
        <f>'инновации+добровольчество0,3625'!B385</f>
        <v>0</v>
      </c>
      <c r="E293" s="161">
        <f>'инновации+добровольчество0,3625'!D385</f>
        <v>0</v>
      </c>
    </row>
    <row r="294" spans="1:5" hidden="1" x14ac:dyDescent="0.25">
      <c r="A294" s="505"/>
      <c r="B294" s="504"/>
      <c r="C294" s="104">
        <f>'инновации+добровольчество0,3625'!A381</f>
        <v>0</v>
      </c>
      <c r="D294" s="63">
        <f>'инновации+добровольчество0,3625'!B386</f>
        <v>0</v>
      </c>
      <c r="E294" s="161">
        <f>'инновации+добровольчество0,3625'!D386</f>
        <v>0</v>
      </c>
    </row>
    <row r="295" spans="1:5" hidden="1" x14ac:dyDescent="0.25">
      <c r="A295" s="505"/>
      <c r="B295" s="504"/>
      <c r="C295" s="104">
        <f>'инновации+добровольчество0,3625'!A382</f>
        <v>0</v>
      </c>
      <c r="D295" s="63">
        <f>'инновации+добровольчество0,3625'!B387</f>
        <v>0</v>
      </c>
      <c r="E295" s="161">
        <f>'инновации+добровольчество0,3625'!D387</f>
        <v>0</v>
      </c>
    </row>
    <row r="296" spans="1:5" hidden="1" x14ac:dyDescent="0.25">
      <c r="A296" s="505"/>
      <c r="B296" s="504"/>
      <c r="C296" s="104">
        <f>'инновации+добровольчество0,3625'!A383</f>
        <v>0</v>
      </c>
      <c r="D296" s="63">
        <f>'инновации+добровольчество0,3625'!B388</f>
        <v>0</v>
      </c>
      <c r="E296" s="161">
        <f>'инновации+добровольчество0,3625'!D388</f>
        <v>0</v>
      </c>
    </row>
    <row r="297" spans="1:5" hidden="1" x14ac:dyDescent="0.25">
      <c r="A297" s="505"/>
      <c r="B297" s="504"/>
      <c r="C297" s="104">
        <f>'инновации+добровольчество0,3625'!A384</f>
        <v>0</v>
      </c>
      <c r="D297" s="63">
        <f>'инновации+добровольчество0,3625'!B389</f>
        <v>0</v>
      </c>
      <c r="E297" s="161">
        <f>'инновации+добровольчество0,3625'!D389</f>
        <v>0</v>
      </c>
    </row>
    <row r="298" spans="1:5" hidden="1" x14ac:dyDescent="0.25">
      <c r="A298" s="505"/>
      <c r="B298" s="504"/>
      <c r="C298" s="104">
        <f>'инновации+добровольчество0,3625'!A385</f>
        <v>0</v>
      </c>
      <c r="D298" s="63">
        <f>'инновации+добровольчество0,3625'!B390</f>
        <v>0</v>
      </c>
      <c r="E298" s="161">
        <f>'инновации+добровольчество0,3625'!D390</f>
        <v>0</v>
      </c>
    </row>
    <row r="299" spans="1:5" hidden="1" x14ac:dyDescent="0.25">
      <c r="A299" s="505"/>
      <c r="B299" s="504"/>
      <c r="C299" s="104">
        <f>'инновации+добровольчество0,3625'!A386</f>
        <v>0</v>
      </c>
      <c r="D299" s="63">
        <f>'инновации+добровольчество0,3625'!B391</f>
        <v>0</v>
      </c>
      <c r="E299" s="161">
        <f>'инновации+добровольчество0,3625'!D391</f>
        <v>0</v>
      </c>
    </row>
    <row r="300" spans="1:5" hidden="1" x14ac:dyDescent="0.25">
      <c r="A300" s="505"/>
      <c r="B300" s="504"/>
      <c r="C300" s="104">
        <f>'инновации+добровольчество0,3625'!A387</f>
        <v>0</v>
      </c>
      <c r="D300" s="63">
        <f>'инновации+добровольчество0,3625'!B392</f>
        <v>0</v>
      </c>
      <c r="E300" s="161">
        <f>'инновации+добровольчество0,3625'!D392</f>
        <v>0</v>
      </c>
    </row>
    <row r="301" spans="1:5" hidden="1" x14ac:dyDescent="0.25">
      <c r="A301" s="505"/>
      <c r="B301" s="504"/>
      <c r="C301" s="104">
        <f>'инновации+добровольчество0,3625'!A388</f>
        <v>0</v>
      </c>
      <c r="D301" s="63">
        <f>'инновации+добровольчество0,3625'!B393</f>
        <v>0</v>
      </c>
      <c r="E301" s="161">
        <f>'инновации+добровольчество0,3625'!D393</f>
        <v>0</v>
      </c>
    </row>
    <row r="302" spans="1:5" hidden="1" x14ac:dyDescent="0.25">
      <c r="A302" s="505"/>
      <c r="B302" s="504"/>
      <c r="C302" s="104">
        <f>'инновации+добровольчество0,3625'!A389</f>
        <v>0</v>
      </c>
      <c r="D302" s="63">
        <f>'инновации+добровольчество0,3625'!B394</f>
        <v>0</v>
      </c>
      <c r="E302" s="161">
        <f>'инновации+добровольчество0,3625'!D394</f>
        <v>0</v>
      </c>
    </row>
    <row r="303" spans="1:5" hidden="1" x14ac:dyDescent="0.25">
      <c r="A303" s="505"/>
      <c r="B303" s="504"/>
      <c r="C303" s="104">
        <f>'инновации+добровольчество0,3625'!A390</f>
        <v>0</v>
      </c>
      <c r="D303" s="63">
        <f>'инновации+добровольчество0,3625'!B395</f>
        <v>0</v>
      </c>
      <c r="E303" s="161">
        <f>'инновации+добровольчество0,3625'!D395</f>
        <v>0</v>
      </c>
    </row>
    <row r="304" spans="1:5" hidden="1" x14ac:dyDescent="0.25">
      <c r="A304" s="505"/>
      <c r="B304" s="504"/>
      <c r="C304" s="104">
        <f>'инновации+добровольчество0,3625'!A391</f>
        <v>0</v>
      </c>
      <c r="D304" s="63">
        <f>'инновации+добровольчество0,3625'!B396</f>
        <v>0</v>
      </c>
      <c r="E304" s="161">
        <f>'инновации+добровольчество0,3625'!D396</f>
        <v>0</v>
      </c>
    </row>
    <row r="305" spans="1:5" hidden="1" x14ac:dyDescent="0.25">
      <c r="A305" s="505"/>
      <c r="B305" s="504"/>
      <c r="C305" s="104">
        <f>'инновации+добровольчество0,3625'!A392</f>
        <v>0</v>
      </c>
      <c r="D305" s="63">
        <f>'инновации+добровольчество0,3625'!B397</f>
        <v>0</v>
      </c>
      <c r="E305" s="161">
        <f>'инновации+добровольчество0,3625'!D397</f>
        <v>0</v>
      </c>
    </row>
    <row r="306" spans="1:5" hidden="1" x14ac:dyDescent="0.25">
      <c r="A306" s="505"/>
      <c r="B306" s="504"/>
      <c r="C306" s="104">
        <f>'инновации+добровольчество0,3625'!A393</f>
        <v>0</v>
      </c>
      <c r="D306" s="63">
        <f>'инновации+добровольчество0,3625'!B398</f>
        <v>0</v>
      </c>
      <c r="E306" s="161">
        <f>'инновации+добровольчество0,3625'!D398</f>
        <v>0</v>
      </c>
    </row>
    <row r="307" spans="1:5" hidden="1" x14ac:dyDescent="0.25">
      <c r="A307" s="505"/>
      <c r="B307" s="504"/>
      <c r="C307" s="104">
        <f>'инновации+добровольчество0,3625'!A394</f>
        <v>0</v>
      </c>
      <c r="D307" s="63">
        <f>'инновации+добровольчество0,3625'!B399</f>
        <v>0</v>
      </c>
      <c r="E307" s="161">
        <f>'инновации+добровольчество0,3625'!D399</f>
        <v>0</v>
      </c>
    </row>
    <row r="308" spans="1:5" hidden="1" x14ac:dyDescent="0.25">
      <c r="A308" s="505"/>
      <c r="B308" s="504"/>
      <c r="C308" s="104">
        <f>'инновации+добровольчество0,3625'!A395</f>
        <v>0</v>
      </c>
      <c r="D308" s="63">
        <f>'инновации+добровольчество0,3625'!B400</f>
        <v>0</v>
      </c>
      <c r="E308" s="161">
        <f>'инновации+добровольчество0,3625'!D400</f>
        <v>0</v>
      </c>
    </row>
    <row r="309" spans="1:5" hidden="1" x14ac:dyDescent="0.25">
      <c r="A309" s="505"/>
      <c r="B309" s="504"/>
      <c r="C309" s="104">
        <f>'инновации+добровольчество0,3625'!A396</f>
        <v>0</v>
      </c>
      <c r="D309" s="63">
        <f>'инновации+добровольчество0,3625'!B401</f>
        <v>0</v>
      </c>
      <c r="E309" s="161">
        <f>'инновации+добровольчество0,3625'!D401</f>
        <v>0</v>
      </c>
    </row>
    <row r="310" spans="1:5" hidden="1" x14ac:dyDescent="0.25">
      <c r="A310" s="505"/>
      <c r="B310" s="504"/>
      <c r="C310" s="104">
        <f>'инновации+добровольчество0,3625'!A397</f>
        <v>0</v>
      </c>
      <c r="D310" s="63">
        <f>'инновации+добровольчество0,3625'!B402</f>
        <v>0</v>
      </c>
      <c r="E310" s="161">
        <f>'инновации+добровольчество0,3625'!D402</f>
        <v>0</v>
      </c>
    </row>
    <row r="311" spans="1:5" hidden="1" x14ac:dyDescent="0.25">
      <c r="A311" s="505"/>
      <c r="B311" s="504"/>
      <c r="C311" s="104">
        <f>'инновации+добровольчество0,3625'!A398</f>
        <v>0</v>
      </c>
      <c r="D311" s="63">
        <f>'инновации+добровольчество0,3625'!B403</f>
        <v>0</v>
      </c>
      <c r="E311" s="161">
        <f>'инновации+добровольчество0,3625'!D403</f>
        <v>0</v>
      </c>
    </row>
    <row r="312" spans="1:5" hidden="1" x14ac:dyDescent="0.25">
      <c r="A312" s="505"/>
      <c r="B312" s="504"/>
      <c r="C312" s="104">
        <f>'инновации+добровольчество0,3625'!A399</f>
        <v>0</v>
      </c>
      <c r="D312" s="63">
        <f>'инновации+добровольчество0,3625'!B404</f>
        <v>0</v>
      </c>
      <c r="E312" s="161">
        <f>'инновации+добровольчество0,3625'!D404</f>
        <v>0</v>
      </c>
    </row>
    <row r="313" spans="1:5" hidden="1" x14ac:dyDescent="0.25">
      <c r="A313" s="505"/>
      <c r="B313" s="504"/>
      <c r="C313" s="104">
        <f>'инновации+добровольчество0,3625'!A400</f>
        <v>0</v>
      </c>
      <c r="D313" s="63">
        <f>'инновации+добровольчество0,3625'!B405</f>
        <v>0</v>
      </c>
      <c r="E313" s="161">
        <f>'инновации+добровольчество0,3625'!D405</f>
        <v>0</v>
      </c>
    </row>
    <row r="314" spans="1:5" hidden="1" x14ac:dyDescent="0.25">
      <c r="A314" s="505"/>
      <c r="B314" s="504"/>
      <c r="C314" s="104">
        <f>'инновации+добровольчество0,3625'!A401</f>
        <v>0</v>
      </c>
      <c r="D314" s="63">
        <f>'инновации+добровольчество0,3625'!B406</f>
        <v>0</v>
      </c>
      <c r="E314" s="161">
        <f>'инновации+добровольчество0,3625'!D406</f>
        <v>0</v>
      </c>
    </row>
    <row r="315" spans="1:5" hidden="1" x14ac:dyDescent="0.25">
      <c r="A315" s="505"/>
      <c r="B315" s="504"/>
      <c r="C315" s="104">
        <f>'инновации+добровольчество0,3625'!A402</f>
        <v>0</v>
      </c>
      <c r="D315" s="63">
        <f>'инновации+добровольчество0,3625'!B407</f>
        <v>0</v>
      </c>
      <c r="E315" s="161">
        <f>'инновации+добровольчество0,3625'!D407</f>
        <v>0</v>
      </c>
    </row>
    <row r="316" spans="1:5" hidden="1" x14ac:dyDescent="0.25">
      <c r="A316" s="505"/>
      <c r="B316" s="504"/>
      <c r="C316" s="104">
        <f>'инновации+добровольчество0,3625'!A403</f>
        <v>0</v>
      </c>
      <c r="D316" s="63">
        <f>'инновации+добровольчество0,3625'!B408</f>
        <v>0</v>
      </c>
      <c r="E316" s="161">
        <f>'инновации+добровольчество0,3625'!D408</f>
        <v>0</v>
      </c>
    </row>
    <row r="317" spans="1:5" ht="17.25" hidden="1" customHeight="1" x14ac:dyDescent="0.25">
      <c r="A317" s="505"/>
      <c r="B317" s="504"/>
      <c r="C317" s="104">
        <f>'инновации+добровольчество0,3625'!A404</f>
        <v>0</v>
      </c>
      <c r="D317" s="63">
        <f>'инновации+добровольчество0,3625'!B409</f>
        <v>0</v>
      </c>
      <c r="E317" s="161">
        <f>'инновации+добровольчество0,3625'!D409</f>
        <v>0</v>
      </c>
    </row>
    <row r="318" spans="1:5" hidden="1" x14ac:dyDescent="0.25">
      <c r="A318" s="505"/>
      <c r="B318" s="504"/>
      <c r="C318" s="104">
        <f>'инновации+добровольчество0,3625'!A405</f>
        <v>0</v>
      </c>
      <c r="D318" s="63">
        <f>'инновации+добровольчество0,3625'!B410</f>
        <v>0</v>
      </c>
      <c r="E318" s="161">
        <f>'инновации+добровольчество0,3625'!D410</f>
        <v>0</v>
      </c>
    </row>
    <row r="319" spans="1:5" hidden="1" x14ac:dyDescent="0.25">
      <c r="A319" s="505"/>
      <c r="B319" s="504"/>
      <c r="C319" s="104">
        <f>'инновации+добровольчество0,3625'!A406</f>
        <v>0</v>
      </c>
      <c r="D319" s="63">
        <f>'инновации+добровольчество0,3625'!B411</f>
        <v>0</v>
      </c>
      <c r="E319" s="161">
        <f>'инновации+добровольчество0,3625'!D411</f>
        <v>0</v>
      </c>
    </row>
    <row r="320" spans="1:5" hidden="1" x14ac:dyDescent="0.25">
      <c r="A320" s="505"/>
      <c r="B320" s="504"/>
      <c r="C320" s="104">
        <f>'инновации+добровольчество0,3625'!A407</f>
        <v>0</v>
      </c>
      <c r="D320" s="63">
        <f>'инновации+добровольчество0,3625'!B412</f>
        <v>0</v>
      </c>
      <c r="E320" s="161">
        <f>'инновации+добровольчество0,3625'!D412</f>
        <v>0</v>
      </c>
    </row>
    <row r="321" spans="1:5" hidden="1" x14ac:dyDescent="0.25">
      <c r="A321" s="505"/>
      <c r="B321" s="504"/>
      <c r="C321" s="104">
        <f>'инновации+добровольчество0,3625'!A408</f>
        <v>0</v>
      </c>
      <c r="D321" s="63">
        <f>'инновации+добровольчество0,3625'!B413</f>
        <v>0</v>
      </c>
      <c r="E321" s="161">
        <f>'инновации+добровольчество0,3625'!D413</f>
        <v>0</v>
      </c>
    </row>
    <row r="322" spans="1:5" hidden="1" x14ac:dyDescent="0.25">
      <c r="A322" s="505"/>
      <c r="B322" s="504"/>
      <c r="C322" s="104">
        <f>'инновации+добровольчество0,3625'!A409</f>
        <v>0</v>
      </c>
      <c r="D322" s="63">
        <f>'инновации+добровольчество0,3625'!B414</f>
        <v>0</v>
      </c>
      <c r="E322" s="161">
        <f>'инновации+добровольчество0,3625'!D414</f>
        <v>0</v>
      </c>
    </row>
    <row r="323" spans="1:5" hidden="1" x14ac:dyDescent="0.25">
      <c r="A323" s="505"/>
      <c r="B323" s="504"/>
      <c r="C323" s="104">
        <f>'инновации+добровольчество0,3625'!A410</f>
        <v>0</v>
      </c>
      <c r="D323" s="63">
        <f>'инновации+добровольчество0,3625'!B415</f>
        <v>0</v>
      </c>
      <c r="E323" s="161">
        <f>'инновации+добровольчество0,3625'!D415</f>
        <v>0</v>
      </c>
    </row>
    <row r="324" spans="1:5" hidden="1" x14ac:dyDescent="0.25">
      <c r="A324" s="505"/>
      <c r="B324" s="504"/>
      <c r="C324" s="104">
        <f>'инновации+добровольчество0,3625'!A411</f>
        <v>0</v>
      </c>
      <c r="D324" s="63">
        <f>'инновации+добровольчество0,3625'!B416</f>
        <v>0</v>
      </c>
      <c r="E324" s="161">
        <f>'инновации+добровольчество0,3625'!D416</f>
        <v>0</v>
      </c>
    </row>
    <row r="325" spans="1:5" hidden="1" x14ac:dyDescent="0.25">
      <c r="A325" s="505"/>
      <c r="B325" s="504"/>
      <c r="C325" s="104">
        <f>'инновации+добровольчество0,3625'!A412</f>
        <v>0</v>
      </c>
      <c r="D325" s="63">
        <f>'инновации+добровольчество0,3625'!B417</f>
        <v>0</v>
      </c>
      <c r="E325" s="161">
        <f>'инновации+добровольчество0,3625'!D417</f>
        <v>0</v>
      </c>
    </row>
    <row r="326" spans="1:5" hidden="1" x14ac:dyDescent="0.25">
      <c r="A326" s="505"/>
      <c r="B326" s="504"/>
      <c r="C326" s="104">
        <f>'инновации+добровольчество0,3625'!A413</f>
        <v>0</v>
      </c>
      <c r="D326" s="63">
        <f>'инновации+добровольчество0,3625'!B418</f>
        <v>0</v>
      </c>
      <c r="E326" s="161">
        <f>'инновации+добровольчество0,3625'!D418</f>
        <v>0</v>
      </c>
    </row>
    <row r="327" spans="1:5" hidden="1" x14ac:dyDescent="0.25">
      <c r="A327" s="505"/>
      <c r="B327" s="504"/>
      <c r="C327" s="104">
        <f>'инновации+добровольчество0,3625'!A414</f>
        <v>0</v>
      </c>
      <c r="D327" s="63">
        <f>'инновации+добровольчество0,3625'!B419</f>
        <v>0</v>
      </c>
      <c r="E327" s="161">
        <f>'инновации+добровольчество0,3625'!D419</f>
        <v>0</v>
      </c>
    </row>
    <row r="328" spans="1:5" hidden="1" x14ac:dyDescent="0.25">
      <c r="A328" s="505"/>
      <c r="B328" s="504"/>
      <c r="C328" s="104">
        <f>'инновации+добровольчество0,3625'!A415</f>
        <v>0</v>
      </c>
      <c r="D328" s="63">
        <f>'инновации+добровольчество0,3625'!B420</f>
        <v>0</v>
      </c>
      <c r="E328" s="161">
        <f>'инновации+добровольчество0,3625'!D420</f>
        <v>0</v>
      </c>
    </row>
    <row r="329" spans="1:5" hidden="1" x14ac:dyDescent="0.25">
      <c r="A329" s="505"/>
      <c r="B329" s="504"/>
      <c r="C329" s="104">
        <f>'инновации+добровольчество0,3625'!A416</f>
        <v>0</v>
      </c>
      <c r="D329" s="63">
        <f>'инновации+добровольчество0,3625'!B421</f>
        <v>0</v>
      </c>
      <c r="E329" s="161">
        <f>'инновации+добровольчество0,3625'!D421</f>
        <v>0</v>
      </c>
    </row>
    <row r="330" spans="1:5" hidden="1" x14ac:dyDescent="0.25">
      <c r="A330" s="505"/>
      <c r="B330" s="504"/>
      <c r="C330" s="104">
        <f>'инновации+добровольчество0,3625'!A417</f>
        <v>0</v>
      </c>
      <c r="D330" s="63">
        <f>'инновации+добровольчество0,3625'!B422</f>
        <v>0</v>
      </c>
      <c r="E330" s="161">
        <f>'инновации+добровольчество0,3625'!D422</f>
        <v>0</v>
      </c>
    </row>
    <row r="331" spans="1:5" hidden="1" x14ac:dyDescent="0.25">
      <c r="A331" s="505"/>
      <c r="B331" s="504"/>
      <c r="C331" s="104">
        <f>'инновации+добровольчество0,3625'!A418</f>
        <v>0</v>
      </c>
      <c r="D331" s="63">
        <f>'инновации+добровольчество0,3625'!B423</f>
        <v>0</v>
      </c>
      <c r="E331" s="161">
        <f>'инновации+добровольчество0,3625'!D423</f>
        <v>0</v>
      </c>
    </row>
    <row r="332" spans="1:5" hidden="1" x14ac:dyDescent="0.25">
      <c r="A332" s="505"/>
      <c r="B332" s="504"/>
      <c r="C332" s="104">
        <f>'инновации+добровольчество0,3625'!A419</f>
        <v>0</v>
      </c>
      <c r="D332" s="63">
        <f>'инновации+добровольчество0,3625'!B424</f>
        <v>0</v>
      </c>
      <c r="E332" s="161">
        <f>'инновации+добровольчество0,3625'!D424</f>
        <v>0</v>
      </c>
    </row>
    <row r="333" spans="1:5" hidden="1" x14ac:dyDescent="0.25">
      <c r="C333" s="104">
        <f>'инновации+добровольчество0,3625'!A420</f>
        <v>0</v>
      </c>
    </row>
    <row r="334" spans="1:5" hidden="1" x14ac:dyDescent="0.25">
      <c r="C334" s="104">
        <f>'инновации+добровольчество0,3625'!A421</f>
        <v>0</v>
      </c>
    </row>
    <row r="335" spans="1:5" hidden="1" x14ac:dyDescent="0.25">
      <c r="C335" s="104">
        <f>'инновации+добровольчество0,3625'!A422</f>
        <v>0</v>
      </c>
    </row>
    <row r="336" spans="1:5" hidden="1" x14ac:dyDescent="0.25">
      <c r="C336" s="104">
        <f>'инновации+добровольчество0,3625'!A423</f>
        <v>0</v>
      </c>
    </row>
    <row r="337" spans="3:3" hidden="1" x14ac:dyDescent="0.25">
      <c r="C337" s="104">
        <f>'инновации+добровольчество0,3625'!A424</f>
        <v>0</v>
      </c>
    </row>
    <row r="338" spans="3:3" hidden="1" x14ac:dyDescent="0.25">
      <c r="C338" s="104">
        <f>'инновации+добровольчество0,3625'!A425</f>
        <v>0</v>
      </c>
    </row>
    <row r="339" spans="3:3" hidden="1" x14ac:dyDescent="0.25">
      <c r="C339" s="104">
        <f>'инновации+добровольчество0,3625'!A426</f>
        <v>0</v>
      </c>
    </row>
    <row r="340" spans="3:3" hidden="1" x14ac:dyDescent="0.25">
      <c r="C340" s="104">
        <f>'инновации+добровольчество0,3625'!A427</f>
        <v>0</v>
      </c>
    </row>
    <row r="341" spans="3:3" hidden="1" x14ac:dyDescent="0.25">
      <c r="C341" s="104">
        <f>'инновации+добровольчество0,3625'!A428</f>
        <v>0</v>
      </c>
    </row>
    <row r="342" spans="3:3" hidden="1" x14ac:dyDescent="0.25">
      <c r="C342" s="104">
        <f>'инновации+добровольчество0,3625'!A429</f>
        <v>0</v>
      </c>
    </row>
    <row r="343" spans="3:3" hidden="1" x14ac:dyDescent="0.25">
      <c r="C343" s="104">
        <f>'инновации+добровольчество0,3625'!A430</f>
        <v>0</v>
      </c>
    </row>
    <row r="344" spans="3:3" hidden="1" x14ac:dyDescent="0.25">
      <c r="C344" s="104">
        <f>'инновации+добровольчество0,3625'!A431</f>
        <v>0</v>
      </c>
    </row>
    <row r="345" spans="3:3" hidden="1" x14ac:dyDescent="0.25">
      <c r="C345" s="104">
        <f>'инновации+добровольчество0,3625'!A432</f>
        <v>0</v>
      </c>
    </row>
    <row r="346" spans="3:3" hidden="1" x14ac:dyDescent="0.25">
      <c r="C346" s="104">
        <f>'инновации+добровольчество0,3625'!A433</f>
        <v>0</v>
      </c>
    </row>
    <row r="347" spans="3:3" hidden="1" x14ac:dyDescent="0.25">
      <c r="C347" s="104">
        <f>'инновации+добровольчество0,3625'!A434</f>
        <v>0</v>
      </c>
    </row>
    <row r="348" spans="3:3" hidden="1" x14ac:dyDescent="0.25">
      <c r="C348" s="104">
        <f>'инновации+добровольчество0,3625'!A435</f>
        <v>0</v>
      </c>
    </row>
    <row r="349" spans="3:3" hidden="1" x14ac:dyDescent="0.25">
      <c r="C349" s="104">
        <f>'инновации+добровольчество0,3625'!A436</f>
        <v>0</v>
      </c>
    </row>
    <row r="350" spans="3:3" hidden="1" x14ac:dyDescent="0.25">
      <c r="C350" s="104">
        <f>'инновации+добровольчество0,3625'!A437</f>
        <v>0</v>
      </c>
    </row>
    <row r="351" spans="3:3" hidden="1" x14ac:dyDescent="0.25">
      <c r="C351" s="104">
        <f>'инновации+добровольчество0,3625'!A438</f>
        <v>0</v>
      </c>
    </row>
    <row r="352" spans="3:3" hidden="1" x14ac:dyDescent="0.25">
      <c r="C352" s="104">
        <f>'инновации+добровольчество0,3625'!A439</f>
        <v>0</v>
      </c>
    </row>
    <row r="353" spans="3:3" hidden="1" x14ac:dyDescent="0.25">
      <c r="C353" s="104">
        <f>'инновации+добровольчество0,3625'!A440</f>
        <v>0</v>
      </c>
    </row>
    <row r="354" spans="3:3" hidden="1" x14ac:dyDescent="0.25">
      <c r="C354" s="104">
        <f>'инновации+добровольчество0,3625'!A441</f>
        <v>0</v>
      </c>
    </row>
    <row r="355" spans="3:3" hidden="1" x14ac:dyDescent="0.25">
      <c r="C355" s="104">
        <f>'инновации+добровольчество0,3625'!A442</f>
        <v>0</v>
      </c>
    </row>
    <row r="356" spans="3:3" hidden="1" x14ac:dyDescent="0.25">
      <c r="C356" s="104">
        <f>'инновации+добровольчество0,3625'!A443</f>
        <v>0</v>
      </c>
    </row>
    <row r="357" spans="3:3" hidden="1" x14ac:dyDescent="0.25">
      <c r="C357" s="104">
        <f>'инновации+добровольчество0,3625'!A444</f>
        <v>0</v>
      </c>
    </row>
    <row r="358" spans="3:3" hidden="1" x14ac:dyDescent="0.25">
      <c r="C358" s="104">
        <f>'инновации+добровольчество0,3625'!A445</f>
        <v>0</v>
      </c>
    </row>
    <row r="359" spans="3:3" hidden="1" x14ac:dyDescent="0.25">
      <c r="C359" s="104">
        <f>'инновации+добровольчество0,3625'!A446</f>
        <v>0</v>
      </c>
    </row>
    <row r="360" spans="3:3" hidden="1" x14ac:dyDescent="0.25">
      <c r="C360" s="104">
        <f>'инновации+добровольчество0,3625'!A447</f>
        <v>0</v>
      </c>
    </row>
    <row r="361" spans="3:3" hidden="1" x14ac:dyDescent="0.25">
      <c r="C361" s="104">
        <f>'инновации+добровольчество0,3625'!A448</f>
        <v>0</v>
      </c>
    </row>
    <row r="362" spans="3:3" hidden="1" x14ac:dyDescent="0.25">
      <c r="C362" s="104">
        <f>'инновации+добровольчество0,3625'!A449</f>
        <v>0</v>
      </c>
    </row>
    <row r="363" spans="3:3" hidden="1" x14ac:dyDescent="0.25">
      <c r="C363" s="104">
        <f>'инновации+добровольчество0,3625'!A450</f>
        <v>0</v>
      </c>
    </row>
    <row r="364" spans="3:3" hidden="1" x14ac:dyDescent="0.25">
      <c r="C364" s="104">
        <f>'инновации+добровольчество0,3625'!A451</f>
        <v>0</v>
      </c>
    </row>
    <row r="365" spans="3:3" hidden="1" x14ac:dyDescent="0.25">
      <c r="C365" s="104">
        <f>'инновации+добровольчество0,3625'!A452</f>
        <v>0</v>
      </c>
    </row>
    <row r="366" spans="3:3" hidden="1" x14ac:dyDescent="0.25">
      <c r="C366" s="104">
        <f>'инновации+добровольчество0,3625'!A453</f>
        <v>0</v>
      </c>
    </row>
    <row r="367" spans="3:3" hidden="1" x14ac:dyDescent="0.25">
      <c r="C367" s="104">
        <f>'инновации+добровольчество0,3625'!A454</f>
        <v>0</v>
      </c>
    </row>
    <row r="368" spans="3:3" hidden="1" x14ac:dyDescent="0.25">
      <c r="C368" s="104">
        <f>'инновации+добровольчество0,3625'!A455</f>
        <v>0</v>
      </c>
    </row>
    <row r="369" spans="3:3" hidden="1" x14ac:dyDescent="0.25">
      <c r="C369" s="104">
        <f>'инновации+добровольчество0,3625'!A456</f>
        <v>0</v>
      </c>
    </row>
    <row r="370" spans="3:3" hidden="1" x14ac:dyDescent="0.25">
      <c r="C370" s="104">
        <f>'инновации+добровольчество0,3625'!A457</f>
        <v>0</v>
      </c>
    </row>
    <row r="371" spans="3:3" hidden="1" x14ac:dyDescent="0.25">
      <c r="C371" s="104">
        <f>'инновации+добровольчество0,3625'!A458</f>
        <v>0</v>
      </c>
    </row>
    <row r="372" spans="3:3" hidden="1" x14ac:dyDescent="0.25">
      <c r="C372" s="104">
        <f>'инновации+добровольчество0,3625'!A459</f>
        <v>0</v>
      </c>
    </row>
    <row r="373" spans="3:3" hidden="1" x14ac:dyDescent="0.25">
      <c r="C373" s="104">
        <f>'инновации+добровольчество0,3625'!A460</f>
        <v>0</v>
      </c>
    </row>
  </sheetData>
  <mergeCells count="18">
    <mergeCell ref="C83:E83"/>
    <mergeCell ref="C89:E89"/>
    <mergeCell ref="B7:B332"/>
    <mergeCell ref="A7:A332"/>
    <mergeCell ref="C15:E15"/>
    <mergeCell ref="C33:E33"/>
    <mergeCell ref="C34:E34"/>
    <mergeCell ref="C41:E41"/>
    <mergeCell ref="C71:E71"/>
    <mergeCell ref="C78:E78"/>
    <mergeCell ref="C85:E85"/>
    <mergeCell ref="C92:E92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36"/>
  <sheetViews>
    <sheetView view="pageBreakPreview" zoomScale="85" zoomScaleNormal="70" zoomScaleSheetLayoutView="85" workbookViewId="0">
      <selection activeCell="I27" sqref="I27"/>
    </sheetView>
  </sheetViews>
  <sheetFormatPr defaultColWidth="25.42578125" defaultRowHeight="15" x14ac:dyDescent="0.25"/>
  <cols>
    <col min="1" max="1" width="60.7109375" style="35" customWidth="1"/>
    <col min="2" max="2" width="16.85546875" style="35" customWidth="1"/>
    <col min="3" max="3" width="0.28515625" style="35" hidden="1" customWidth="1"/>
    <col min="4" max="4" width="20.7109375" style="35" customWidth="1"/>
    <col min="5" max="5" width="21" style="35" customWidth="1"/>
    <col min="6" max="6" width="21.28515625" style="35" customWidth="1"/>
    <col min="7" max="7" width="22.7109375" style="36" customWidth="1"/>
    <col min="8" max="8" width="20.7109375" style="35" customWidth="1"/>
    <col min="9" max="16384" width="25.42578125" style="35"/>
  </cols>
  <sheetData>
    <row r="1" spans="1:9" x14ac:dyDescent="0.25">
      <c r="A1" s="570" t="str">
        <f>'таланты+инициативы0,275'!A1:F1</f>
        <v>Учреждение: Муниципальное бюджетное учреждение  «Молодежный центр » Северо- Енисейского района</v>
      </c>
      <c r="B1" s="570"/>
      <c r="C1" s="570"/>
      <c r="D1" s="570"/>
      <c r="E1" s="570"/>
      <c r="F1" s="570"/>
      <c r="G1" s="570"/>
      <c r="H1" s="570"/>
    </row>
    <row r="2" spans="1:9" x14ac:dyDescent="0.25">
      <c r="A2" s="261" t="str">
        <f>'таланты+инициативы0,275'!A2</f>
        <v>на 14.08.2024 год</v>
      </c>
      <c r="B2" s="261"/>
      <c r="C2" s="261"/>
      <c r="D2" s="261"/>
    </row>
    <row r="3" spans="1:9" ht="48" customHeight="1" x14ac:dyDescent="0.25">
      <c r="A3" s="37" t="s">
        <v>201</v>
      </c>
      <c r="B3" s="570" t="s">
        <v>48</v>
      </c>
      <c r="C3" s="570"/>
      <c r="D3" s="570"/>
      <c r="E3" s="570"/>
      <c r="F3" s="570"/>
      <c r="G3" s="570"/>
      <c r="H3" s="570"/>
      <c r="I3" s="163"/>
    </row>
    <row r="4" spans="1:9" x14ac:dyDescent="0.25">
      <c r="A4" s="571" t="s">
        <v>205</v>
      </c>
      <c r="B4" s="571"/>
      <c r="C4" s="571"/>
      <c r="D4" s="571"/>
      <c r="E4" s="571"/>
    </row>
    <row r="5" spans="1:9" x14ac:dyDescent="0.25">
      <c r="A5" s="572" t="s">
        <v>41</v>
      </c>
      <c r="B5" s="572"/>
      <c r="C5" s="572"/>
      <c r="D5" s="572"/>
      <c r="E5" s="572"/>
    </row>
    <row r="6" spans="1:9" x14ac:dyDescent="0.25">
      <c r="A6" s="572" t="s">
        <v>264</v>
      </c>
      <c r="B6" s="572"/>
      <c r="C6" s="572"/>
      <c r="D6" s="572"/>
      <c r="E6" s="572"/>
    </row>
    <row r="7" spans="1:9" ht="29.25" customHeight="1" x14ac:dyDescent="0.25">
      <c r="A7" s="573" t="s">
        <v>204</v>
      </c>
      <c r="B7" s="573"/>
      <c r="C7" s="573"/>
      <c r="D7" s="573"/>
      <c r="E7" s="573"/>
    </row>
    <row r="8" spans="1:9" ht="15.75" x14ac:dyDescent="0.25">
      <c r="A8" s="573" t="s">
        <v>45</v>
      </c>
      <c r="B8" s="573"/>
      <c r="C8" s="573"/>
      <c r="D8" s="573"/>
      <c r="E8" s="573"/>
      <c r="F8" s="3"/>
    </row>
    <row r="9" spans="1:9" ht="31.5" x14ac:dyDescent="0.25">
      <c r="A9" s="95" t="s">
        <v>34</v>
      </c>
      <c r="B9" s="64" t="s">
        <v>9</v>
      </c>
      <c r="C9" s="65"/>
      <c r="D9" s="580" t="s">
        <v>10</v>
      </c>
      <c r="E9" s="581"/>
      <c r="F9" s="260" t="s">
        <v>9</v>
      </c>
    </row>
    <row r="10" spans="1:9" ht="15.75" x14ac:dyDescent="0.25">
      <c r="A10" s="95"/>
      <c r="B10" s="304"/>
      <c r="C10" s="304"/>
      <c r="D10" s="582" t="s">
        <v>180</v>
      </c>
      <c r="E10" s="583"/>
      <c r="F10" s="66">
        <v>1</v>
      </c>
    </row>
    <row r="11" spans="1:9" ht="15.75" x14ac:dyDescent="0.25">
      <c r="A11" s="64" t="s">
        <v>91</v>
      </c>
      <c r="B11" s="304">
        <v>1</v>
      </c>
      <c r="C11" s="304"/>
      <c r="D11" s="263" t="str">
        <f>'[1]2016'!$AE$25</f>
        <v>Водитель</v>
      </c>
      <c r="E11" s="264"/>
      <c r="F11" s="304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04">
        <v>5.6</v>
      </c>
      <c r="C12" s="304"/>
      <c r="D12" s="584" t="s">
        <v>85</v>
      </c>
      <c r="E12" s="585"/>
      <c r="F12" s="304">
        <v>0.5</v>
      </c>
    </row>
    <row r="13" spans="1:9" ht="15.6" customHeight="1" x14ac:dyDescent="0.25">
      <c r="A13" s="64"/>
      <c r="B13" s="304"/>
      <c r="C13" s="304"/>
      <c r="D13" s="263" t="str">
        <f>'[1]2016'!$AE$26</f>
        <v xml:space="preserve">Уборщик служебных помещений </v>
      </c>
      <c r="E13" s="264"/>
      <c r="F13" s="304">
        <v>1</v>
      </c>
    </row>
    <row r="14" spans="1:9" ht="15.6" customHeight="1" x14ac:dyDescent="0.25">
      <c r="A14" s="446"/>
      <c r="B14" s="304"/>
      <c r="C14" s="411"/>
      <c r="D14" s="263" t="str">
        <f>'патриотика0,3625'!D13</f>
        <v>старший специалист</v>
      </c>
      <c r="E14" s="264"/>
      <c r="F14" s="304">
        <v>1</v>
      </c>
    </row>
    <row r="15" spans="1:9" ht="15.75" x14ac:dyDescent="0.25">
      <c r="A15" s="67" t="s">
        <v>55</v>
      </c>
      <c r="B15" s="68">
        <f>SUM(B10:B12)</f>
        <v>6.6</v>
      </c>
      <c r="C15" s="67"/>
      <c r="D15" s="586" t="s">
        <v>55</v>
      </c>
      <c r="E15" s="587"/>
      <c r="F15" s="68">
        <f>SUM(F10:F14)</f>
        <v>4.5</v>
      </c>
    </row>
    <row r="16" spans="1:9" x14ac:dyDescent="0.25">
      <c r="A16" s="38" t="str">
        <f>'патриотика0,3625'!A15</f>
        <v>Затраты на оплату труда работников, непосредственно связанных с выполнением работы</v>
      </c>
    </row>
    <row r="17" spans="1:9" x14ac:dyDescent="0.25">
      <c r="A17" s="574" t="s">
        <v>300</v>
      </c>
      <c r="B17" s="574"/>
      <c r="C17" s="574"/>
      <c r="D17" s="574"/>
      <c r="E17" s="574"/>
      <c r="F17" s="574"/>
    </row>
    <row r="18" spans="1:9" ht="15.75" x14ac:dyDescent="0.25">
      <c r="A18" s="9" t="s">
        <v>267</v>
      </c>
      <c r="B18" s="39"/>
      <c r="C18" s="39"/>
      <c r="D18" s="39"/>
    </row>
    <row r="19" spans="1:9" x14ac:dyDescent="0.25">
      <c r="A19" s="575" t="s">
        <v>43</v>
      </c>
      <c r="B19" s="575"/>
      <c r="C19" s="575"/>
      <c r="D19" s="575"/>
      <c r="E19" s="575"/>
      <c r="F19" s="575"/>
    </row>
    <row r="20" spans="1:9" x14ac:dyDescent="0.25">
      <c r="A20" s="569"/>
      <c r="B20" s="569"/>
      <c r="C20" s="274"/>
      <c r="D20" s="40">
        <v>0.36249999999999999</v>
      </c>
      <c r="E20" s="40"/>
    </row>
    <row r="21" spans="1:9" ht="15.6" customHeight="1" x14ac:dyDescent="0.25">
      <c r="A21" s="535" t="s">
        <v>0</v>
      </c>
      <c r="B21" s="535" t="s">
        <v>1</v>
      </c>
      <c r="C21" s="94"/>
      <c r="D21" s="535" t="s">
        <v>2</v>
      </c>
      <c r="E21" s="553" t="s">
        <v>3</v>
      </c>
      <c r="F21" s="554"/>
      <c r="G21" s="557" t="s">
        <v>35</v>
      </c>
      <c r="H21" s="94" t="s">
        <v>5</v>
      </c>
      <c r="I21" s="535" t="s">
        <v>6</v>
      </c>
    </row>
    <row r="22" spans="1:9" ht="30" x14ac:dyDescent="0.25">
      <c r="A22" s="535"/>
      <c r="B22" s="535"/>
      <c r="C22" s="94"/>
      <c r="D22" s="535"/>
      <c r="E22" s="94" t="str">
        <f>'патриотика0,3625'!E21</f>
        <v>(1780,6 часа ×</v>
      </c>
      <c r="F22" s="94" t="s">
        <v>270</v>
      </c>
      <c r="G22" s="557"/>
      <c r="H22" s="94" t="s">
        <v>49</v>
      </c>
      <c r="I22" s="535"/>
    </row>
    <row r="23" spans="1:9" ht="15.75" customHeight="1" x14ac:dyDescent="0.25">
      <c r="A23" s="535"/>
      <c r="B23" s="535"/>
      <c r="C23" s="94"/>
      <c r="D23" s="535"/>
      <c r="E23" s="94" t="s">
        <v>4</v>
      </c>
      <c r="F23" s="49"/>
      <c r="G23" s="557"/>
      <c r="H23" s="94" t="s">
        <v>271</v>
      </c>
      <c r="I23" s="535"/>
    </row>
    <row r="24" spans="1:9" x14ac:dyDescent="0.25">
      <c r="A24" s="535">
        <v>1</v>
      </c>
      <c r="B24" s="535">
        <v>2</v>
      </c>
      <c r="C24" s="94"/>
      <c r="D24" s="535">
        <v>3</v>
      </c>
      <c r="E24" s="535" t="s">
        <v>301</v>
      </c>
      <c r="F24" s="535">
        <v>5</v>
      </c>
      <c r="G24" s="557" t="s">
        <v>7</v>
      </c>
      <c r="H24" s="94" t="s">
        <v>50</v>
      </c>
      <c r="I24" s="535" t="s">
        <v>51</v>
      </c>
    </row>
    <row r="25" spans="1:9" x14ac:dyDescent="0.25">
      <c r="A25" s="535"/>
      <c r="B25" s="535"/>
      <c r="C25" s="94"/>
      <c r="D25" s="535"/>
      <c r="E25" s="535"/>
      <c r="F25" s="535"/>
      <c r="G25" s="557"/>
      <c r="H25" s="50">
        <v>1780.6</v>
      </c>
      <c r="I25" s="535"/>
    </row>
    <row r="26" spans="1:9" x14ac:dyDescent="0.25">
      <c r="A26" s="51" t="str">
        <f>'патриотика0,3625'!A25</f>
        <v>Методист</v>
      </c>
      <c r="B26" s="82">
        <f>'патриотика0,3625'!B25</f>
        <v>98101.440000000002</v>
      </c>
      <c r="C26" s="82"/>
      <c r="D26" s="94">
        <f>'патриотика0,3625'!D25</f>
        <v>0.36249999999999999</v>
      </c>
      <c r="E26" s="52">
        <f>'патриотика0,3625'!E25</f>
        <v>645.46749999999997</v>
      </c>
      <c r="F26" s="53">
        <v>1</v>
      </c>
      <c r="G26" s="54">
        <f>'патриотика0,3625'!G25</f>
        <v>645.46749999999997</v>
      </c>
      <c r="H26" s="52">
        <f>(B26*12*1.302)/1780.6</f>
        <v>860.79798863304518</v>
      </c>
      <c r="I26" s="52">
        <f>'патриотика0,3625'!I25</f>
        <v>523290.9057280001</v>
      </c>
    </row>
    <row r="27" spans="1:9" x14ac:dyDescent="0.25">
      <c r="A27" s="118" t="str">
        <f>A12</f>
        <v>Специалист по работе с молодежью</v>
      </c>
      <c r="B27" s="164">
        <f>'патриотика0,3625'!B26</f>
        <v>78684.75</v>
      </c>
      <c r="C27" s="164"/>
      <c r="D27" s="94">
        <f>'патриотика0,3625'!D26</f>
        <v>2.0299999999999998</v>
      </c>
      <c r="E27" s="52">
        <f>'патриотика0,3625'!E26</f>
        <v>3614.6179999999995</v>
      </c>
      <c r="F27" s="53">
        <v>1</v>
      </c>
      <c r="G27" s="54">
        <f>'патриотика0,3625'!G26</f>
        <v>3614.6179999999995</v>
      </c>
      <c r="H27" s="52">
        <f>(B27*12*1.302)/1780.6</f>
        <v>690.42487588453332</v>
      </c>
      <c r="I27" s="52">
        <f>'патриотика0,3625'!I26</f>
        <v>2373783.3640199997</v>
      </c>
    </row>
    <row r="28" spans="1:9" x14ac:dyDescent="0.25">
      <c r="A28" s="51" t="s">
        <v>8</v>
      </c>
      <c r="B28" s="54"/>
      <c r="C28" s="54"/>
      <c r="D28" s="94"/>
      <c r="E28" s="52"/>
      <c r="F28" s="53"/>
      <c r="G28" s="165"/>
      <c r="H28" s="83"/>
      <c r="I28" s="451">
        <f>SUM(I26:I27)</f>
        <v>2897074.269748</v>
      </c>
    </row>
    <row r="29" spans="1:9" hidden="1" x14ac:dyDescent="0.25">
      <c r="A29" s="139"/>
      <c r="B29" s="140"/>
      <c r="C29" s="140"/>
      <c r="D29" s="289"/>
      <c r="E29" s="141"/>
      <c r="F29" s="142"/>
    </row>
    <row r="30" spans="1:9" ht="14.45" hidden="1" customHeight="1" x14ac:dyDescent="0.25">
      <c r="A30" s="559" t="s">
        <v>164</v>
      </c>
      <c r="B30" s="559"/>
      <c r="C30" s="559"/>
      <c r="D30" s="559"/>
      <c r="E30" s="559"/>
      <c r="F30" s="559"/>
      <c r="G30" s="559"/>
      <c r="H30" s="559"/>
      <c r="I30" s="144"/>
    </row>
    <row r="31" spans="1:9" hidden="1" x14ac:dyDescent="0.25">
      <c r="A31" s="560" t="s">
        <v>58</v>
      </c>
      <c r="B31" s="563" t="s">
        <v>153</v>
      </c>
      <c r="C31" s="563"/>
      <c r="D31" s="563" t="s">
        <v>154</v>
      </c>
      <c r="E31" s="563"/>
      <c r="F31" s="563"/>
      <c r="G31" s="588"/>
      <c r="H31" s="588"/>
    </row>
    <row r="32" spans="1:9" hidden="1" x14ac:dyDescent="0.25">
      <c r="A32" s="561"/>
      <c r="B32" s="563"/>
      <c r="C32" s="563"/>
      <c r="D32" s="563" t="s">
        <v>155</v>
      </c>
      <c r="E32" s="560" t="s">
        <v>156</v>
      </c>
      <c r="F32" s="589" t="s">
        <v>157</v>
      </c>
      <c r="G32" s="560" t="s">
        <v>163</v>
      </c>
      <c r="H32" s="560" t="s">
        <v>6</v>
      </c>
    </row>
    <row r="33" spans="1:11" hidden="1" x14ac:dyDescent="0.25">
      <c r="A33" s="562"/>
      <c r="B33" s="563"/>
      <c r="C33" s="563"/>
      <c r="D33" s="563"/>
      <c r="E33" s="562"/>
      <c r="F33" s="589"/>
      <c r="G33" s="562"/>
      <c r="H33" s="562"/>
    </row>
    <row r="34" spans="1:11" hidden="1" x14ac:dyDescent="0.25">
      <c r="A34" s="209">
        <v>1</v>
      </c>
      <c r="B34" s="536">
        <v>2</v>
      </c>
      <c r="C34" s="537"/>
      <c r="D34" s="209">
        <v>3</v>
      </c>
      <c r="E34" s="209">
        <v>4</v>
      </c>
      <c r="F34" s="209">
        <v>5</v>
      </c>
      <c r="G34" s="167">
        <v>6</v>
      </c>
      <c r="H34" s="167">
        <v>7</v>
      </c>
    </row>
    <row r="35" spans="1:11" hidden="1" x14ac:dyDescent="0.25">
      <c r="A35" s="208" t="s">
        <v>91</v>
      </c>
      <c r="B35" s="208">
        <v>0.36699999999999999</v>
      </c>
      <c r="C35" s="267">
        <v>1</v>
      </c>
      <c r="D35" s="143">
        <v>2074.6</v>
      </c>
      <c r="E35" s="105">
        <f t="shared" ref="E35:E36" si="0">D35*12</f>
        <v>24895.199999999997</v>
      </c>
      <c r="F35" s="143">
        <f>18363.9*0.367</f>
        <v>6739.5513000000001</v>
      </c>
      <c r="G35" s="168">
        <f>F35*30.2%</f>
        <v>2035.3444926</v>
      </c>
      <c r="H35" s="168">
        <f>F35+G35</f>
        <v>8774.8957926000003</v>
      </c>
    </row>
    <row r="36" spans="1:11" hidden="1" x14ac:dyDescent="0.25">
      <c r="A36" s="208" t="s">
        <v>159</v>
      </c>
      <c r="B36" s="536">
        <f>5.6*0.367</f>
        <v>2.0551999999999997</v>
      </c>
      <c r="C36" s="537"/>
      <c r="D36" s="143">
        <f>1302.85*B36</f>
        <v>2677.6173199999994</v>
      </c>
      <c r="E36" s="105">
        <f t="shared" si="0"/>
        <v>32131.407839999993</v>
      </c>
      <c r="F36" s="143">
        <f>64311.87*0.367</f>
        <v>23602.456290000002</v>
      </c>
      <c r="G36" s="168">
        <f>F36*30.2%</f>
        <v>7127.9417995800004</v>
      </c>
      <c r="H36" s="168">
        <f>F36+G36</f>
        <v>30730.398089580001</v>
      </c>
    </row>
    <row r="37" spans="1:11" hidden="1" x14ac:dyDescent="0.25">
      <c r="A37" s="265"/>
      <c r="B37" s="538">
        <f>SUM(B35:C36)</f>
        <v>3.4221999999999997</v>
      </c>
      <c r="C37" s="538"/>
      <c r="D37" s="120">
        <f>SUM(D35:D36)</f>
        <v>4752.2173199999997</v>
      </c>
      <c r="E37" s="120">
        <f>SUM(E35:E36)</f>
        <v>57026.60783999999</v>
      </c>
      <c r="F37" s="120">
        <f>SUM(F35:F36)</f>
        <v>30342.007590000001</v>
      </c>
      <c r="G37" s="120">
        <f>SUM(G35:G36)</f>
        <v>9163.2862921800006</v>
      </c>
      <c r="H37" s="120"/>
    </row>
    <row r="38" spans="1:11" hidden="1" x14ac:dyDescent="0.25">
      <c r="A38" s="139"/>
      <c r="B38" s="140"/>
      <c r="C38" s="140"/>
      <c r="D38" s="289"/>
      <c r="E38" s="141"/>
      <c r="F38" s="142"/>
    </row>
    <row r="39" spans="1:11" ht="14.45" hidden="1" customHeight="1" x14ac:dyDescent="0.25">
      <c r="A39" s="559" t="s">
        <v>168</v>
      </c>
      <c r="B39" s="559"/>
      <c r="C39" s="559"/>
      <c r="D39" s="559"/>
      <c r="E39" s="559"/>
      <c r="F39" s="559"/>
      <c r="G39" s="559"/>
      <c r="H39" s="559"/>
      <c r="I39" s="144"/>
    </row>
    <row r="40" spans="1:11" ht="28.9" hidden="1" customHeight="1" x14ac:dyDescent="0.25">
      <c r="A40" s="560" t="s">
        <v>58</v>
      </c>
      <c r="B40" s="563" t="s">
        <v>153</v>
      </c>
      <c r="C40" s="563"/>
      <c r="D40" s="576" t="s">
        <v>154</v>
      </c>
      <c r="E40" s="577"/>
      <c r="F40" s="268"/>
      <c r="G40" s="35"/>
    </row>
    <row r="41" spans="1:11" ht="14.45" hidden="1" customHeight="1" x14ac:dyDescent="0.25">
      <c r="A41" s="561"/>
      <c r="B41" s="563"/>
      <c r="C41" s="563"/>
      <c r="D41" s="563" t="s">
        <v>155</v>
      </c>
      <c r="E41" s="560" t="s">
        <v>163</v>
      </c>
      <c r="F41" s="560" t="s">
        <v>167</v>
      </c>
      <c r="G41" s="35"/>
    </row>
    <row r="42" spans="1:11" hidden="1" x14ac:dyDescent="0.25">
      <c r="A42" s="562"/>
      <c r="B42" s="563"/>
      <c r="C42" s="563"/>
      <c r="D42" s="563"/>
      <c r="E42" s="562"/>
      <c r="F42" s="562"/>
      <c r="G42" s="35"/>
    </row>
    <row r="43" spans="1:11" hidden="1" x14ac:dyDescent="0.25">
      <c r="A43" s="209">
        <v>1</v>
      </c>
      <c r="B43" s="536">
        <v>2</v>
      </c>
      <c r="C43" s="537"/>
      <c r="D43" s="209">
        <v>3</v>
      </c>
      <c r="E43" s="167">
        <v>6</v>
      </c>
      <c r="F43" s="167">
        <v>7</v>
      </c>
      <c r="G43" s="35"/>
    </row>
    <row r="44" spans="1:11" hidden="1" x14ac:dyDescent="0.25">
      <c r="A44" s="208" t="s">
        <v>159</v>
      </c>
      <c r="B44" s="536">
        <f>5.6*0.367</f>
        <v>2.0551999999999997</v>
      </c>
      <c r="C44" s="537"/>
      <c r="D44" s="143">
        <v>4218.1400000000003</v>
      </c>
      <c r="E44" s="168">
        <f>D44*30.2%</f>
        <v>1273.8782800000001</v>
      </c>
      <c r="F44" s="168">
        <f>(E44+D44)*B44*12+0.64</f>
        <v>135446.991628672</v>
      </c>
      <c r="G44" s="35"/>
    </row>
    <row r="45" spans="1:11" hidden="1" x14ac:dyDescent="0.25">
      <c r="A45" s="265"/>
      <c r="B45" s="538">
        <f>SUM(B44:C44)</f>
        <v>2.0551999999999997</v>
      </c>
      <c r="C45" s="538"/>
      <c r="D45" s="120">
        <f>SUM(D44:D44)</f>
        <v>4218.1400000000003</v>
      </c>
      <c r="E45" s="120">
        <f>SUM(E44:E44)</f>
        <v>1273.8782800000001</v>
      </c>
      <c r="F45" s="120"/>
      <c r="G45" s="35"/>
    </row>
    <row r="46" spans="1:11" hidden="1" x14ac:dyDescent="0.25">
      <c r="A46" s="139"/>
      <c r="B46" s="140"/>
      <c r="C46" s="140"/>
      <c r="D46" s="289"/>
      <c r="E46" s="141"/>
      <c r="F46" s="142"/>
      <c r="J46" s="169"/>
    </row>
    <row r="47" spans="1:11" x14ac:dyDescent="0.25">
      <c r="A47" s="139"/>
      <c r="B47" s="140"/>
      <c r="C47" s="140"/>
      <c r="D47" s="289"/>
      <c r="E47" s="141"/>
      <c r="F47" s="142"/>
      <c r="J47" s="36"/>
    </row>
    <row r="48" spans="1:11" x14ac:dyDescent="0.25">
      <c r="A48" s="558" t="s">
        <v>57</v>
      </c>
      <c r="B48" s="558"/>
      <c r="C48" s="558"/>
      <c r="D48" s="558"/>
      <c r="E48" s="558"/>
      <c r="F48" s="558"/>
      <c r="J48" s="36">
        <f>I28+I82</f>
        <v>4649062.4906385001</v>
      </c>
      <c r="K48" s="35" t="s">
        <v>102</v>
      </c>
    </row>
    <row r="49" spans="1:11" ht="15.75" x14ac:dyDescent="0.25">
      <c r="A49" s="275" t="s">
        <v>79</v>
      </c>
      <c r="B49" s="41" t="s">
        <v>302</v>
      </c>
      <c r="C49" s="41"/>
      <c r="D49" s="41"/>
      <c r="E49" s="41"/>
      <c r="F49" s="41"/>
      <c r="J49" s="6">
        <v>4649062.5</v>
      </c>
      <c r="K49" s="35" t="s">
        <v>103</v>
      </c>
    </row>
    <row r="50" spans="1:11" x14ac:dyDescent="0.25">
      <c r="D50" s="42">
        <f>D20</f>
        <v>0.36249999999999999</v>
      </c>
    </row>
    <row r="51" spans="1:11" x14ac:dyDescent="0.25">
      <c r="A51" s="535" t="s">
        <v>27</v>
      </c>
      <c r="B51" s="535"/>
      <c r="C51" s="94"/>
      <c r="D51" s="535" t="s">
        <v>11</v>
      </c>
      <c r="E51" s="555" t="s">
        <v>46</v>
      </c>
      <c r="F51" s="555" t="s">
        <v>15</v>
      </c>
      <c r="G51" s="539" t="s">
        <v>6</v>
      </c>
      <c r="J51" s="36">
        <f>J49-J48</f>
        <v>9.3614999204874039E-3</v>
      </c>
    </row>
    <row r="52" spans="1:11" hidden="1" x14ac:dyDescent="0.25">
      <c r="A52" s="535"/>
      <c r="B52" s="535"/>
      <c r="C52" s="94"/>
      <c r="D52" s="535"/>
      <c r="E52" s="556"/>
      <c r="F52" s="556"/>
      <c r="G52" s="540"/>
    </row>
    <row r="53" spans="1:11" x14ac:dyDescent="0.25">
      <c r="A53" s="553">
        <v>1</v>
      </c>
      <c r="B53" s="554"/>
      <c r="C53" s="272"/>
      <c r="D53" s="94">
        <v>2</v>
      </c>
      <c r="E53" s="53">
        <v>3</v>
      </c>
      <c r="F53" s="94">
        <v>4</v>
      </c>
      <c r="G53" s="55" t="s">
        <v>66</v>
      </c>
    </row>
    <row r="54" spans="1:11" ht="15.75" x14ac:dyDescent="0.25">
      <c r="A54" s="208" t="s">
        <v>181</v>
      </c>
      <c r="B54" s="290"/>
      <c r="C54" s="290"/>
      <c r="D54" s="209" t="s">
        <v>183</v>
      </c>
      <c r="E54" s="214">
        <f>25*D50*4</f>
        <v>36.25</v>
      </c>
      <c r="F54" s="356">
        <f>'патриотика0,3625'!F232</f>
        <v>450</v>
      </c>
      <c r="G54" s="55">
        <f>E54*F54</f>
        <v>16312.5</v>
      </c>
    </row>
    <row r="55" spans="1:11" ht="15.75" x14ac:dyDescent="0.25">
      <c r="A55" s="208" t="s">
        <v>182</v>
      </c>
      <c r="B55" s="290"/>
      <c r="C55" s="290"/>
      <c r="D55" s="209" t="s">
        <v>39</v>
      </c>
      <c r="E55" s="214">
        <f>25*D50</f>
        <v>9.0625</v>
      </c>
      <c r="F55" s="356">
        <f>'патриотика0,3625'!F233</f>
        <v>9000</v>
      </c>
      <c r="G55" s="55">
        <f t="shared" ref="G55:G56" si="1">E55*F55</f>
        <v>81562.5</v>
      </c>
    </row>
    <row r="56" spans="1:11" ht="15.75" x14ac:dyDescent="0.25">
      <c r="A56" s="208" t="s">
        <v>216</v>
      </c>
      <c r="B56" s="290"/>
      <c r="C56" s="290"/>
      <c r="D56" s="209" t="s">
        <v>183</v>
      </c>
      <c r="E56" s="214">
        <f>25*3*D50</f>
        <v>27.1875</v>
      </c>
      <c r="F56" s="356">
        <f>'патриотика0,3625'!F234</f>
        <v>2000</v>
      </c>
      <c r="G56" s="55">
        <f t="shared" si="1"/>
        <v>54375</v>
      </c>
    </row>
    <row r="57" spans="1:11" x14ac:dyDescent="0.25">
      <c r="A57" s="521" t="s">
        <v>56</v>
      </c>
      <c r="B57" s="522"/>
      <c r="C57" s="276"/>
      <c r="D57" s="56"/>
      <c r="E57" s="331"/>
      <c r="F57" s="331"/>
      <c r="G57" s="447">
        <f>SUM(G54:G56)</f>
        <v>152250</v>
      </c>
    </row>
    <row r="58" spans="1:11" x14ac:dyDescent="0.25">
      <c r="A58" s="57"/>
      <c r="B58" s="57"/>
      <c r="C58" s="57"/>
      <c r="D58" s="58"/>
      <c r="E58" s="58"/>
      <c r="F58" s="58"/>
      <c r="G58" s="59"/>
    </row>
    <row r="59" spans="1:11" x14ac:dyDescent="0.25">
      <c r="A59" s="558" t="s">
        <v>80</v>
      </c>
      <c r="B59" s="558"/>
      <c r="C59" s="558"/>
      <c r="D59" s="558"/>
      <c r="E59" s="558"/>
      <c r="F59" s="558"/>
    </row>
    <row r="60" spans="1:11" ht="14.45" customHeight="1" x14ac:dyDescent="0.25">
      <c r="D60" s="42"/>
      <c r="F60" s="35">
        <v>1</v>
      </c>
    </row>
    <row r="61" spans="1:11" x14ac:dyDescent="0.25">
      <c r="A61" s="535" t="s">
        <v>118</v>
      </c>
      <c r="B61" s="535"/>
      <c r="C61" s="94"/>
      <c r="D61" s="535" t="s">
        <v>11</v>
      </c>
      <c r="E61" s="555" t="s">
        <v>46</v>
      </c>
      <c r="F61" s="555" t="s">
        <v>15</v>
      </c>
      <c r="G61" s="539" t="s">
        <v>6</v>
      </c>
    </row>
    <row r="62" spans="1:11" ht="15" customHeight="1" x14ac:dyDescent="0.25">
      <c r="A62" s="535"/>
      <c r="B62" s="535"/>
      <c r="C62" s="94"/>
      <c r="D62" s="535"/>
      <c r="E62" s="556"/>
      <c r="F62" s="556"/>
      <c r="G62" s="540"/>
    </row>
    <row r="63" spans="1:11" x14ac:dyDescent="0.25">
      <c r="A63" s="564">
        <v>1</v>
      </c>
      <c r="B63" s="565"/>
      <c r="C63" s="272"/>
      <c r="D63" s="94">
        <v>2</v>
      </c>
      <c r="E63" s="277">
        <v>3</v>
      </c>
      <c r="F63" s="277">
        <v>4</v>
      </c>
      <c r="G63" s="55" t="s">
        <v>66</v>
      </c>
    </row>
    <row r="64" spans="1:11" ht="25.5" customHeight="1" x14ac:dyDescent="0.25">
      <c r="A64" s="391" t="s">
        <v>210</v>
      </c>
      <c r="B64" s="290"/>
      <c r="C64" s="249"/>
      <c r="D64" s="250" t="s">
        <v>185</v>
      </c>
      <c r="E64" s="319">
        <v>100</v>
      </c>
      <c r="F64" s="320">
        <v>500</v>
      </c>
      <c r="G64" s="55">
        <f t="shared" ref="G64:G67" si="2">E64*F64</f>
        <v>50000</v>
      </c>
    </row>
    <row r="65" spans="1:9" ht="25.5" customHeight="1" x14ac:dyDescent="0.25">
      <c r="A65" s="391" t="s">
        <v>253</v>
      </c>
      <c r="B65" s="290"/>
      <c r="C65" s="236"/>
      <c r="D65" s="180" t="s">
        <v>185</v>
      </c>
      <c r="E65" s="319">
        <v>1</v>
      </c>
      <c r="F65" s="320">
        <v>250000</v>
      </c>
      <c r="G65" s="55">
        <f t="shared" si="2"/>
        <v>250000</v>
      </c>
    </row>
    <row r="66" spans="1:9" x14ac:dyDescent="0.25">
      <c r="A66" s="448" t="s">
        <v>215</v>
      </c>
      <c r="B66" s="449"/>
      <c r="C66" s="147"/>
      <c r="D66" s="209" t="s">
        <v>185</v>
      </c>
      <c r="E66" s="161">
        <v>200</v>
      </c>
      <c r="F66" s="450">
        <v>1000</v>
      </c>
      <c r="G66" s="55">
        <f t="shared" si="2"/>
        <v>200000</v>
      </c>
    </row>
    <row r="67" spans="1:9" x14ac:dyDescent="0.25">
      <c r="A67" s="579" t="s">
        <v>303</v>
      </c>
      <c r="B67" s="579"/>
      <c r="C67" s="237"/>
      <c r="D67" s="88" t="s">
        <v>120</v>
      </c>
      <c r="E67" s="161">
        <v>100</v>
      </c>
      <c r="F67" s="320">
        <v>500</v>
      </c>
      <c r="G67" s="55">
        <f t="shared" si="2"/>
        <v>50000</v>
      </c>
    </row>
    <row r="68" spans="1:9" x14ac:dyDescent="0.25">
      <c r="A68" s="317"/>
      <c r="B68" s="318"/>
      <c r="C68" s="281"/>
      <c r="D68" s="56"/>
      <c r="E68" s="298"/>
      <c r="F68" s="321"/>
      <c r="G68" s="447">
        <f>SUM(G64:G67)</f>
        <v>550000</v>
      </c>
    </row>
    <row r="69" spans="1:9" x14ac:dyDescent="0.25">
      <c r="E69" s="36"/>
    </row>
    <row r="70" spans="1:9" ht="21.75" customHeight="1" x14ac:dyDescent="0.25">
      <c r="A70" s="578" t="str">
        <f>'патриотика0,3625'!A170</f>
        <v xml:space="preserve">1.     Расчеты (обоснования) выплат персоналу, непосредственно НЕ связанному с выполнением работы </v>
      </c>
      <c r="B70" s="578"/>
      <c r="C70" s="578"/>
      <c r="D70" s="578"/>
      <c r="E70" s="578"/>
      <c r="F70" s="578"/>
    </row>
    <row r="71" spans="1:9" x14ac:dyDescent="0.25">
      <c r="A71" s="43"/>
      <c r="B71" s="43"/>
      <c r="C71" s="43"/>
      <c r="D71" s="43"/>
      <c r="E71" s="43"/>
      <c r="F71" s="44">
        <f>D50</f>
        <v>0.36249999999999999</v>
      </c>
    </row>
    <row r="72" spans="1:9" ht="63" customHeight="1" x14ac:dyDescent="0.25">
      <c r="A72" s="591" t="s">
        <v>0</v>
      </c>
      <c r="B72" s="535" t="s">
        <v>1</v>
      </c>
      <c r="C72" s="94"/>
      <c r="D72" s="535" t="s">
        <v>2</v>
      </c>
      <c r="E72" s="553" t="s">
        <v>3</v>
      </c>
      <c r="F72" s="554"/>
      <c r="G72" s="557" t="s">
        <v>35</v>
      </c>
      <c r="H72" s="94" t="s">
        <v>5</v>
      </c>
      <c r="I72" s="535" t="s">
        <v>6</v>
      </c>
    </row>
    <row r="73" spans="1:9" ht="29.25" customHeight="1" x14ac:dyDescent="0.25">
      <c r="A73" s="593"/>
      <c r="B73" s="535"/>
      <c r="C73" s="94"/>
      <c r="D73" s="535"/>
      <c r="E73" s="94" t="str">
        <f>E22</f>
        <v>(1780,6 часа ×</v>
      </c>
      <c r="F73" s="94" t="s">
        <v>270</v>
      </c>
      <c r="G73" s="557"/>
      <c r="H73" s="94" t="s">
        <v>49</v>
      </c>
      <c r="I73" s="535"/>
    </row>
    <row r="74" spans="1:9" x14ac:dyDescent="0.25">
      <c r="A74" s="592"/>
      <c r="B74" s="535"/>
      <c r="C74" s="94"/>
      <c r="D74" s="535"/>
      <c r="E74" s="94" t="s">
        <v>4</v>
      </c>
      <c r="F74" s="49"/>
      <c r="G74" s="557"/>
      <c r="H74" s="94" t="s">
        <v>271</v>
      </c>
      <c r="I74" s="535"/>
    </row>
    <row r="75" spans="1:9" x14ac:dyDescent="0.25">
      <c r="A75" s="591">
        <v>1</v>
      </c>
      <c r="B75" s="535">
        <v>2</v>
      </c>
      <c r="C75" s="94"/>
      <c r="D75" s="535">
        <v>3</v>
      </c>
      <c r="E75" s="535" t="s">
        <v>269</v>
      </c>
      <c r="F75" s="535">
        <v>5</v>
      </c>
      <c r="G75" s="557" t="s">
        <v>7</v>
      </c>
      <c r="H75" s="94" t="s">
        <v>50</v>
      </c>
      <c r="I75" s="535" t="s">
        <v>51</v>
      </c>
    </row>
    <row r="76" spans="1:9" x14ac:dyDescent="0.25">
      <c r="A76" s="592"/>
      <c r="B76" s="535"/>
      <c r="C76" s="94"/>
      <c r="D76" s="535"/>
      <c r="E76" s="535"/>
      <c r="F76" s="535"/>
      <c r="G76" s="557"/>
      <c r="H76" s="50">
        <v>1780.6</v>
      </c>
      <c r="I76" s="535"/>
    </row>
    <row r="77" spans="1:9" x14ac:dyDescent="0.25">
      <c r="A77" s="323" t="s">
        <v>180</v>
      </c>
      <c r="B77" s="82">
        <f>'патриотика0,3625'!B177</f>
        <v>144827.70000000001</v>
      </c>
      <c r="C77" s="82"/>
      <c r="D77" s="94">
        <f>1*F71</f>
        <v>0.36249999999999999</v>
      </c>
      <c r="E77" s="52">
        <f>D77*1780.6</f>
        <v>645.46749999999997</v>
      </c>
      <c r="F77" s="53">
        <v>1</v>
      </c>
      <c r="G77" s="54">
        <f>E77/F77</f>
        <v>645.46749999999997</v>
      </c>
      <c r="H77" s="52">
        <f>B77*1.302/1780.6*12</f>
        <v>1270.8008451083906</v>
      </c>
      <c r="I77" s="52">
        <f>'патриотика0,3625'!I177</f>
        <v>760012.07449000014</v>
      </c>
    </row>
    <row r="78" spans="1:9" x14ac:dyDescent="0.25">
      <c r="A78" s="322" t="s">
        <v>139</v>
      </c>
      <c r="B78" s="82">
        <f>'патриотика0,3625'!B178</f>
        <v>44257.98</v>
      </c>
      <c r="C78" s="164"/>
      <c r="D78" s="94">
        <f>1*F71</f>
        <v>0.36249999999999999</v>
      </c>
      <c r="E78" s="52">
        <f>D78*1780.6</f>
        <v>645.46749999999997</v>
      </c>
      <c r="F78" s="53">
        <v>1</v>
      </c>
      <c r="G78" s="54">
        <f t="shared" ref="G78:G81" si="3">E78/F78</f>
        <v>645.46749999999997</v>
      </c>
      <c r="H78" s="52">
        <f>B78*1.302/1780.6*12</f>
        <v>388.34475992362138</v>
      </c>
      <c r="I78" s="52">
        <f>'патриотика0,3625'!I178</f>
        <v>232224.21132600008</v>
      </c>
    </row>
    <row r="79" spans="1:9" x14ac:dyDescent="0.25">
      <c r="A79" s="322" t="s">
        <v>85</v>
      </c>
      <c r="B79" s="82">
        <f>'патриотика0,3625'!B179</f>
        <v>44258.09</v>
      </c>
      <c r="C79" s="54"/>
      <c r="D79" s="94">
        <f>0.5*F71</f>
        <v>0.18124999999999999</v>
      </c>
      <c r="E79" s="52">
        <f>D79*1780.6</f>
        <v>322.73374999999999</v>
      </c>
      <c r="F79" s="53">
        <v>1</v>
      </c>
      <c r="G79" s="54">
        <f t="shared" si="3"/>
        <v>322.73374999999999</v>
      </c>
      <c r="H79" s="52">
        <f>B79*1.302/1780.6*12</f>
        <v>388.34572512636191</v>
      </c>
      <c r="I79" s="52">
        <f>'патриотика0,3625'!I179</f>
        <v>116203.70216650001</v>
      </c>
    </row>
    <row r="80" spans="1:9" x14ac:dyDescent="0.25">
      <c r="A80" s="324" t="s">
        <v>140</v>
      </c>
      <c r="B80" s="82">
        <f>'патриотика0,3625'!B180</f>
        <v>44258.09</v>
      </c>
      <c r="C80" s="278"/>
      <c r="D80" s="94">
        <f>1*F71</f>
        <v>0.36249999999999999</v>
      </c>
      <c r="E80" s="52">
        <f>D80*1780.6</f>
        <v>645.46749999999997</v>
      </c>
      <c r="F80" s="53">
        <v>1</v>
      </c>
      <c r="G80" s="54">
        <f t="shared" si="3"/>
        <v>645.46749999999997</v>
      </c>
      <c r="H80" s="52">
        <f>B80*1.302/1780.6*12</f>
        <v>388.34572512636191</v>
      </c>
      <c r="I80" s="52">
        <f>'патриотика0,3625'!I180</f>
        <v>232224.83433300001</v>
      </c>
    </row>
    <row r="81" spans="1:9" x14ac:dyDescent="0.25">
      <c r="A81" s="322" t="str">
        <f>'патриотика0,3625'!A181</f>
        <v>Старший специалист</v>
      </c>
      <c r="B81" s="430">
        <f>'патриотика0,3625'!B181</f>
        <v>78684.75</v>
      </c>
      <c r="C81" s="431"/>
      <c r="D81" s="432">
        <f>F71</f>
        <v>0.36249999999999999</v>
      </c>
      <c r="E81" s="52">
        <f>D81*1780.6</f>
        <v>645.46749999999997</v>
      </c>
      <c r="F81" s="433">
        <v>1</v>
      </c>
      <c r="G81" s="54">
        <f t="shared" si="3"/>
        <v>645.46749999999997</v>
      </c>
      <c r="H81" s="52">
        <f>B81*1.302/1780.6*12</f>
        <v>690.42487588453332</v>
      </c>
      <c r="I81" s="52">
        <f>'патриотика0,3625'!I181</f>
        <v>411323.398575</v>
      </c>
    </row>
    <row r="82" spans="1:9" ht="15" customHeight="1" x14ac:dyDescent="0.25">
      <c r="A82" s="566" t="s">
        <v>28</v>
      </c>
      <c r="B82" s="567"/>
      <c r="C82" s="567"/>
      <c r="D82" s="567"/>
      <c r="E82" s="567"/>
      <c r="F82" s="568"/>
      <c r="G82" s="273"/>
      <c r="H82" s="273"/>
      <c r="I82" s="412">
        <f>SUM(I77:I81)</f>
        <v>1751988.2208905001</v>
      </c>
    </row>
    <row r="83" spans="1:9" x14ac:dyDescent="0.25">
      <c r="A83" s="145"/>
      <c r="B83" s="145"/>
      <c r="C83" s="145"/>
      <c r="D83" s="145"/>
      <c r="E83" s="145"/>
      <c r="F83" s="145"/>
      <c r="G83" s="166"/>
    </row>
    <row r="84" spans="1:9" x14ac:dyDescent="0.25">
      <c r="A84" s="145"/>
      <c r="B84" s="145"/>
      <c r="C84" s="145"/>
      <c r="D84" s="145"/>
      <c r="E84" s="145"/>
      <c r="F84" s="145"/>
      <c r="G84" s="166"/>
    </row>
    <row r="85" spans="1:9" s="41" customFormat="1" ht="14.45" customHeight="1" x14ac:dyDescent="0.25">
      <c r="A85" s="590" t="s">
        <v>261</v>
      </c>
      <c r="B85" s="590"/>
      <c r="C85" s="590"/>
      <c r="D85" s="590"/>
      <c r="E85" s="590"/>
      <c r="F85" s="590"/>
      <c r="G85" s="590"/>
      <c r="H85" s="590"/>
    </row>
    <row r="86" spans="1:9" s="41" customFormat="1" ht="14.45" customHeight="1" x14ac:dyDescent="0.25">
      <c r="A86" s="560" t="s">
        <v>58</v>
      </c>
      <c r="B86" s="595" t="s">
        <v>153</v>
      </c>
      <c r="C86" s="596"/>
      <c r="D86" s="576"/>
      <c r="E86" s="601"/>
      <c r="F86" s="577"/>
      <c r="G86" s="119"/>
      <c r="H86" s="119"/>
    </row>
    <row r="87" spans="1:9" s="41" customFormat="1" ht="14.45" customHeight="1" x14ac:dyDescent="0.25">
      <c r="A87" s="561"/>
      <c r="B87" s="597"/>
      <c r="C87" s="598"/>
      <c r="D87" s="602" t="s">
        <v>157</v>
      </c>
      <c r="E87" s="561" t="s">
        <v>163</v>
      </c>
      <c r="F87" s="561" t="s">
        <v>6</v>
      </c>
    </row>
    <row r="88" spans="1:9" s="41" customFormat="1" x14ac:dyDescent="0.25">
      <c r="A88" s="562"/>
      <c r="B88" s="599"/>
      <c r="C88" s="600"/>
      <c r="D88" s="603"/>
      <c r="E88" s="562"/>
      <c r="F88" s="562"/>
    </row>
    <row r="89" spans="1:9" s="41" customFormat="1" x14ac:dyDescent="0.25">
      <c r="A89" s="209">
        <v>1</v>
      </c>
      <c r="B89" s="536">
        <v>2</v>
      </c>
      <c r="C89" s="537"/>
      <c r="D89" s="209">
        <v>5</v>
      </c>
      <c r="E89" s="209">
        <v>6</v>
      </c>
      <c r="F89" s="209">
        <v>7</v>
      </c>
    </row>
    <row r="90" spans="1:9" s="41" customFormat="1" x14ac:dyDescent="0.25">
      <c r="A90" s="208" t="s">
        <v>160</v>
      </c>
      <c r="B90" s="209">
        <f>'патриотика0,3625'!B189</f>
        <v>0.36249999999999999</v>
      </c>
      <c r="C90" s="267"/>
      <c r="D90" s="143">
        <f>'патриотика0,3625'!D189</f>
        <v>30722</v>
      </c>
      <c r="E90" s="174">
        <f t="shared" ref="E90:E92" si="4">D90*30.2%</f>
        <v>9278.0439999999999</v>
      </c>
      <c r="F90" s="174">
        <f>(D90+E90)*B90-0.02</f>
        <v>14499.99595</v>
      </c>
    </row>
    <row r="91" spans="1:9" s="41" customFormat="1" x14ac:dyDescent="0.25">
      <c r="A91" s="208" t="s">
        <v>161</v>
      </c>
      <c r="B91" s="209">
        <f>'патриотика0,3625'!B190</f>
        <v>0.36249999999999999</v>
      </c>
      <c r="C91" s="267"/>
      <c r="D91" s="143">
        <f>'патриотика0,3625'!D190</f>
        <v>15361</v>
      </c>
      <c r="E91" s="174">
        <f t="shared" si="4"/>
        <v>4639.0219999999999</v>
      </c>
      <c r="F91" s="174">
        <f t="shared" ref="F91" si="5">(D91+E91)*B91</f>
        <v>7250.0079750000004</v>
      </c>
    </row>
    <row r="92" spans="1:9" s="41" customFormat="1" x14ac:dyDescent="0.25">
      <c r="A92" s="208" t="s">
        <v>140</v>
      </c>
      <c r="B92" s="209">
        <f>'патриотика0,3625'!B191</f>
        <v>0.36249999999999999</v>
      </c>
      <c r="C92" s="267"/>
      <c r="D92" s="143">
        <f>'патриотика0,3625'!D191</f>
        <v>30722</v>
      </c>
      <c r="E92" s="174">
        <f t="shared" si="4"/>
        <v>9278.0439999999999</v>
      </c>
      <c r="F92" s="174">
        <f>(D92+E92)*B92-0.02</f>
        <v>14499.99595</v>
      </c>
    </row>
    <row r="93" spans="1:9" s="41" customFormat="1" x14ac:dyDescent="0.25">
      <c r="A93" s="146"/>
      <c r="B93" s="265"/>
      <c r="C93" s="147"/>
      <c r="D93" s="120">
        <v>0</v>
      </c>
      <c r="E93" s="120">
        <v>0</v>
      </c>
      <c r="F93" s="452">
        <f>SUM(F90:F92)</f>
        <v>36249.999875000001</v>
      </c>
    </row>
    <row r="94" spans="1:9" x14ac:dyDescent="0.25">
      <c r="A94" s="145"/>
      <c r="B94" s="145"/>
      <c r="C94" s="145"/>
      <c r="D94" s="145"/>
      <c r="E94" s="145"/>
      <c r="F94" s="145"/>
      <c r="G94" s="166"/>
    </row>
    <row r="95" spans="1:9" hidden="1" x14ac:dyDescent="0.25">
      <c r="A95" s="544" t="s">
        <v>108</v>
      </c>
      <c r="B95" s="544"/>
      <c r="C95" s="544"/>
      <c r="D95" s="544"/>
      <c r="E95" s="544"/>
      <c r="F95" s="544"/>
    </row>
    <row r="96" spans="1:9" ht="51" hidden="1" x14ac:dyDescent="0.25">
      <c r="A96" s="208" t="s">
        <v>109</v>
      </c>
      <c r="B96" s="209" t="s">
        <v>110</v>
      </c>
      <c r="C96" s="290"/>
      <c r="D96" s="209" t="s">
        <v>114</v>
      </c>
      <c r="E96" s="209" t="s">
        <v>111</v>
      </c>
      <c r="F96" s="209" t="s">
        <v>112</v>
      </c>
      <c r="G96" s="279" t="s">
        <v>6</v>
      </c>
    </row>
    <row r="97" spans="1:7" hidden="1" x14ac:dyDescent="0.25">
      <c r="A97" s="208">
        <v>1</v>
      </c>
      <c r="B97" s="209">
        <v>2</v>
      </c>
      <c r="C97" s="290"/>
      <c r="D97" s="209">
        <v>3</v>
      </c>
      <c r="E97" s="209">
        <v>4</v>
      </c>
      <c r="F97" s="209">
        <v>5</v>
      </c>
      <c r="G97" s="251" t="s">
        <v>263</v>
      </c>
    </row>
    <row r="98" spans="1:7" hidden="1" x14ac:dyDescent="0.25">
      <c r="A98" s="209" t="s">
        <v>113</v>
      </c>
      <c r="B98" s="209">
        <v>1</v>
      </c>
      <c r="C98" s="209"/>
      <c r="D98" s="209">
        <v>12</v>
      </c>
      <c r="E98" s="209">
        <v>75</v>
      </c>
      <c r="F98" s="105">
        <v>0</v>
      </c>
      <c r="G98" s="84">
        <f>F98*F71</f>
        <v>0</v>
      </c>
    </row>
    <row r="99" spans="1:7" ht="14.45" hidden="1" customHeight="1" x14ac:dyDescent="0.25">
      <c r="A99" s="119"/>
      <c r="B99" s="119"/>
      <c r="C99" s="119"/>
      <c r="D99" s="119"/>
      <c r="E99" s="265" t="s">
        <v>86</v>
      </c>
      <c r="F99" s="120"/>
      <c r="G99" s="252">
        <f>G98</f>
        <v>0</v>
      </c>
    </row>
    <row r="100" spans="1:7" x14ac:dyDescent="0.25">
      <c r="A100" s="46"/>
      <c r="B100" s="45"/>
      <c r="C100" s="45"/>
      <c r="D100" s="45"/>
      <c r="E100" s="45"/>
      <c r="F100" s="45"/>
    </row>
    <row r="101" spans="1:7" ht="15.75" x14ac:dyDescent="0.25">
      <c r="A101" s="594" t="s">
        <v>12</v>
      </c>
      <c r="B101" s="594"/>
      <c r="C101" s="594"/>
      <c r="D101" s="594"/>
      <c r="E101" s="594"/>
      <c r="F101" s="594"/>
    </row>
    <row r="102" spans="1:7" x14ac:dyDescent="0.25">
      <c r="A102" s="545"/>
      <c r="B102" s="545"/>
      <c r="C102" s="545"/>
      <c r="D102" s="545"/>
      <c r="E102" s="545"/>
      <c r="F102" s="45"/>
    </row>
    <row r="103" spans="1:7" x14ac:dyDescent="0.25">
      <c r="A103" s="45"/>
      <c r="B103" s="45"/>
      <c r="C103" s="45"/>
      <c r="D103" s="45"/>
      <c r="E103" s="45"/>
      <c r="F103" s="47">
        <f>F71</f>
        <v>0.36249999999999999</v>
      </c>
    </row>
    <row r="104" spans="1:7" x14ac:dyDescent="0.25">
      <c r="A104" s="548" t="s">
        <v>13</v>
      </c>
      <c r="B104" s="548" t="s">
        <v>11</v>
      </c>
      <c r="C104" s="283"/>
      <c r="D104" s="548" t="s">
        <v>14</v>
      </c>
      <c r="E104" s="548" t="s">
        <v>15</v>
      </c>
      <c r="F104" s="548" t="s">
        <v>6</v>
      </c>
    </row>
    <row r="105" spans="1:7" x14ac:dyDescent="0.25">
      <c r="A105" s="548"/>
      <c r="B105" s="548"/>
      <c r="C105" s="283"/>
      <c r="D105" s="548"/>
      <c r="E105" s="548"/>
      <c r="F105" s="548"/>
    </row>
    <row r="106" spans="1:7" x14ac:dyDescent="0.25">
      <c r="A106" s="283">
        <v>1</v>
      </c>
      <c r="B106" s="283">
        <v>2</v>
      </c>
      <c r="C106" s="283"/>
      <c r="D106" s="283">
        <v>3</v>
      </c>
      <c r="E106" s="283">
        <v>4</v>
      </c>
      <c r="F106" s="283" t="s">
        <v>87</v>
      </c>
    </row>
    <row r="107" spans="1:7" ht="15.75" x14ac:dyDescent="0.25">
      <c r="A107" s="208" t="str">
        <f>'патриотика0,3625'!A210</f>
        <v>Теплоэнергия</v>
      </c>
      <c r="B107" s="304" t="s">
        <v>18</v>
      </c>
      <c r="C107" s="209"/>
      <c r="D107" s="105">
        <f>'патриотика0,3625'!D210</f>
        <v>19.9375</v>
      </c>
      <c r="E107" s="105">
        <f>'патриотика0,3625'!E210</f>
        <v>4250</v>
      </c>
      <c r="F107" s="54">
        <f>D107*E107</f>
        <v>84734.375</v>
      </c>
    </row>
    <row r="108" spans="1:7" ht="18.75" x14ac:dyDescent="0.25">
      <c r="A108" s="208" t="str">
        <f>'патриотика0,3625'!A211</f>
        <v xml:space="preserve">Водоснабжение </v>
      </c>
      <c r="B108" s="304" t="s">
        <v>186</v>
      </c>
      <c r="C108" s="209"/>
      <c r="D108" s="105">
        <f>'патриотика0,3625'!D211</f>
        <v>38.533749999999998</v>
      </c>
      <c r="E108" s="105">
        <f>'патриотика0,3625'!E211</f>
        <v>75</v>
      </c>
      <c r="F108" s="54">
        <f t="shared" ref="F108:F112" si="6">D108*E108</f>
        <v>2890.03125</v>
      </c>
    </row>
    <row r="109" spans="1:7" ht="18.75" x14ac:dyDescent="0.25">
      <c r="A109" s="208" t="str">
        <f>'патриотика0,3625'!A212</f>
        <v>Водоотведение (септик)</v>
      </c>
      <c r="B109" s="304" t="s">
        <v>52</v>
      </c>
      <c r="C109" s="209"/>
      <c r="D109" s="105">
        <f>'патриотика0,3625'!D212</f>
        <v>0.36249999999999999</v>
      </c>
      <c r="E109" s="105">
        <f>'патриотика0,3625'!E212</f>
        <v>38604.550000000003</v>
      </c>
      <c r="F109" s="54">
        <f t="shared" si="6"/>
        <v>13994.149375000001</v>
      </c>
    </row>
    <row r="110" spans="1:7" ht="15.75" x14ac:dyDescent="0.25">
      <c r="A110" s="208" t="str">
        <f>'патриотика0,3625'!A213</f>
        <v>Электроэнергия</v>
      </c>
      <c r="B110" s="304" t="s">
        <v>81</v>
      </c>
      <c r="C110" s="209"/>
      <c r="D110" s="105">
        <f>'патриотика0,3625'!D213</f>
        <v>2.1749999999999998</v>
      </c>
      <c r="E110" s="105">
        <f>'патриотика0,3625'!E213</f>
        <v>8026.54</v>
      </c>
      <c r="F110" s="54">
        <f t="shared" si="6"/>
        <v>17457.7245</v>
      </c>
    </row>
    <row r="111" spans="1:7" x14ac:dyDescent="0.25">
      <c r="A111" s="208" t="str">
        <f>'патриотика0,3625'!A214</f>
        <v>ТКО</v>
      </c>
      <c r="B111" s="283" t="s">
        <v>22</v>
      </c>
      <c r="C111" s="209"/>
      <c r="D111" s="105">
        <f>'патриотика0,3625'!D214</f>
        <v>3.2624999999999997</v>
      </c>
      <c r="E111" s="105">
        <f>'патриотика0,3625'!E214</f>
        <v>2655.05</v>
      </c>
      <c r="F111" s="54">
        <f t="shared" si="6"/>
        <v>8662.1006249999991</v>
      </c>
    </row>
    <row r="112" spans="1:7" ht="15.75" x14ac:dyDescent="0.25">
      <c r="A112" s="208" t="str">
        <f>'патриотика0,3625'!A215</f>
        <v>Электроэнергия (резерв)</v>
      </c>
      <c r="B112" s="304" t="s">
        <v>81</v>
      </c>
      <c r="C112" s="209"/>
      <c r="D112" s="105">
        <f>'патриотика0,3625'!D215</f>
        <v>0.36249999999999999</v>
      </c>
      <c r="E112" s="105">
        <f>'патриотика0,3625'!E215</f>
        <v>17618.27</v>
      </c>
      <c r="F112" s="54">
        <f t="shared" si="6"/>
        <v>6386.622875</v>
      </c>
    </row>
    <row r="113" spans="1:7" x14ac:dyDescent="0.25">
      <c r="A113" s="549"/>
      <c r="B113" s="550"/>
      <c r="C113" s="550"/>
      <c r="D113" s="550"/>
      <c r="E113" s="551"/>
      <c r="F113" s="453">
        <f>SUM(F107:F112)</f>
        <v>134125.00362500001</v>
      </c>
    </row>
    <row r="114" spans="1:7" ht="15" hidden="1" customHeight="1" x14ac:dyDescent="0.25">
      <c r="A114" s="552" t="s">
        <v>42</v>
      </c>
      <c r="B114" s="552"/>
      <c r="C114" s="552"/>
      <c r="D114" s="552"/>
      <c r="E114" s="552"/>
      <c r="F114" s="552"/>
    </row>
    <row r="115" spans="1:7" hidden="1" x14ac:dyDescent="0.25">
      <c r="A115" s="275" t="s">
        <v>79</v>
      </c>
      <c r="B115" s="41" t="s">
        <v>184</v>
      </c>
      <c r="C115" s="41"/>
      <c r="D115" s="41"/>
      <c r="E115" s="41"/>
      <c r="F115" s="41"/>
    </row>
    <row r="116" spans="1:7" hidden="1" x14ac:dyDescent="0.25">
      <c r="D116" s="42">
        <f>F103</f>
        <v>0.36249999999999999</v>
      </c>
    </row>
    <row r="117" spans="1:7" hidden="1" x14ac:dyDescent="0.25">
      <c r="A117" s="553" t="s">
        <v>105</v>
      </c>
      <c r="B117" s="554"/>
      <c r="C117" s="94"/>
      <c r="D117" s="94" t="s">
        <v>11</v>
      </c>
      <c r="E117" s="94" t="s">
        <v>46</v>
      </c>
      <c r="F117" s="94" t="s">
        <v>15</v>
      </c>
      <c r="G117" s="270" t="s">
        <v>6</v>
      </c>
    </row>
    <row r="118" spans="1:7" hidden="1" x14ac:dyDescent="0.25">
      <c r="A118" s="553">
        <v>1</v>
      </c>
      <c r="B118" s="554"/>
      <c r="C118" s="272"/>
      <c r="D118" s="94">
        <v>2</v>
      </c>
      <c r="E118" s="94">
        <v>3</v>
      </c>
      <c r="F118" s="94">
        <v>4</v>
      </c>
      <c r="G118" s="60" t="s">
        <v>66</v>
      </c>
    </row>
    <row r="119" spans="1:7" hidden="1" x14ac:dyDescent="0.25">
      <c r="A119" s="546" t="str">
        <f>A54</f>
        <v>Суточные</v>
      </c>
      <c r="B119" s="547"/>
      <c r="C119" s="282"/>
      <c r="D119" s="94" t="str">
        <f>D54</f>
        <v>сутки</v>
      </c>
      <c r="E119" s="212">
        <f>D116</f>
        <v>0.36249999999999999</v>
      </c>
      <c r="F119" s="279">
        <f>F54</f>
        <v>450</v>
      </c>
      <c r="G119" s="60">
        <f>E119*F119</f>
        <v>163.125</v>
      </c>
    </row>
    <row r="120" spans="1:7" hidden="1" x14ac:dyDescent="0.25">
      <c r="A120" s="546" t="str">
        <f>A55</f>
        <v>Проезд</v>
      </c>
      <c r="B120" s="547"/>
      <c r="C120" s="282"/>
      <c r="D120" s="94" t="str">
        <f>D55</f>
        <v xml:space="preserve">Ед. </v>
      </c>
      <c r="E120" s="212">
        <v>0.33500000000000002</v>
      </c>
      <c r="F120" s="279">
        <f>F55</f>
        <v>9000</v>
      </c>
      <c r="G120" s="60">
        <f>E120*F120</f>
        <v>3015</v>
      </c>
    </row>
    <row r="121" spans="1:7" hidden="1" x14ac:dyDescent="0.25">
      <c r="A121" s="546" t="str">
        <f>A56</f>
        <v xml:space="preserve">Проживание </v>
      </c>
      <c r="B121" s="547"/>
      <c r="C121" s="282"/>
      <c r="D121" s="94" t="str">
        <f>D56</f>
        <v>сутки</v>
      </c>
      <c r="E121" s="212">
        <v>0.33500000000000002</v>
      </c>
      <c r="F121" s="279">
        <f>F56</f>
        <v>2000</v>
      </c>
      <c r="G121" s="60">
        <f>E121*F121-0.25</f>
        <v>669.75</v>
      </c>
    </row>
    <row r="122" spans="1:7" hidden="1" x14ac:dyDescent="0.25">
      <c r="A122" s="521" t="s">
        <v>104</v>
      </c>
      <c r="B122" s="522"/>
      <c r="C122" s="276"/>
      <c r="D122" s="56"/>
      <c r="E122" s="61"/>
      <c r="F122" s="61"/>
      <c r="G122" s="245">
        <v>0</v>
      </c>
    </row>
    <row r="123" spans="1:7" x14ac:dyDescent="0.25">
      <c r="A123" s="533" t="s">
        <v>36</v>
      </c>
      <c r="B123" s="533"/>
      <c r="C123" s="533"/>
      <c r="D123" s="533"/>
      <c r="E123" s="533"/>
      <c r="F123" s="533"/>
    </row>
    <row r="124" spans="1:7" x14ac:dyDescent="0.25">
      <c r="D124" s="48">
        <f>D116</f>
        <v>0.36249999999999999</v>
      </c>
    </row>
    <row r="125" spans="1:7" x14ac:dyDescent="0.25">
      <c r="A125" s="535" t="s">
        <v>24</v>
      </c>
      <c r="B125" s="535" t="s">
        <v>11</v>
      </c>
      <c r="C125" s="94"/>
      <c r="D125" s="535" t="s">
        <v>46</v>
      </c>
      <c r="E125" s="535" t="s">
        <v>15</v>
      </c>
      <c r="F125" s="541" t="s">
        <v>175</v>
      </c>
      <c r="G125" s="542" t="s">
        <v>6</v>
      </c>
    </row>
    <row r="126" spans="1:7" ht="3.6" customHeight="1" x14ac:dyDescent="0.25">
      <c r="A126" s="535"/>
      <c r="B126" s="535"/>
      <c r="C126" s="94"/>
      <c r="D126" s="535"/>
      <c r="E126" s="535"/>
      <c r="F126" s="541"/>
      <c r="G126" s="542"/>
    </row>
    <row r="127" spans="1:7" x14ac:dyDescent="0.25">
      <c r="A127" s="94">
        <v>1</v>
      </c>
      <c r="B127" s="94">
        <v>2</v>
      </c>
      <c r="C127" s="94"/>
      <c r="D127" s="94">
        <v>3</v>
      </c>
      <c r="E127" s="94">
        <v>4</v>
      </c>
      <c r="F127" s="94">
        <v>5</v>
      </c>
      <c r="G127" s="60" t="s">
        <v>67</v>
      </c>
    </row>
    <row r="128" spans="1:7" ht="15.75" x14ac:dyDescent="0.25">
      <c r="A128" s="357" t="s">
        <v>222</v>
      </c>
      <c r="B128" s="209" t="s">
        <v>185</v>
      </c>
      <c r="C128" s="209"/>
      <c r="D128" s="339">
        <f>'патриотика0,3625'!D241</f>
        <v>36.25</v>
      </c>
      <c r="E128" s="332">
        <f>'патриотика0,3625'!E241</f>
        <v>2.5</v>
      </c>
      <c r="F128" s="94">
        <v>12</v>
      </c>
      <c r="G128" s="60">
        <f t="shared" ref="G128:G130" si="7">D128*E128*F128</f>
        <v>1087.5</v>
      </c>
    </row>
    <row r="129" spans="1:7" ht="15.75" x14ac:dyDescent="0.25">
      <c r="A129" s="357" t="s">
        <v>223</v>
      </c>
      <c r="B129" s="209" t="s">
        <v>185</v>
      </c>
      <c r="C129" s="209"/>
      <c r="D129" s="339">
        <f>'патриотика0,3625'!D242</f>
        <v>73.525874999999999</v>
      </c>
      <c r="E129" s="332">
        <f>'патриотика0,3625'!E242</f>
        <v>6</v>
      </c>
      <c r="F129" s="94">
        <v>12</v>
      </c>
      <c r="G129" s="60">
        <f>D129*E129*F129+0.09</f>
        <v>5293.9530000000004</v>
      </c>
    </row>
    <row r="130" spans="1:7" ht="15.75" x14ac:dyDescent="0.25">
      <c r="A130" s="357" t="s">
        <v>174</v>
      </c>
      <c r="B130" s="209" t="s">
        <v>185</v>
      </c>
      <c r="C130" s="209"/>
      <c r="D130" s="339">
        <f>'патриотика0,3625'!D243</f>
        <v>0.36249999999999999</v>
      </c>
      <c r="E130" s="332">
        <f>'патриотика0,3625'!E243</f>
        <v>2183</v>
      </c>
      <c r="F130" s="94">
        <v>12</v>
      </c>
      <c r="G130" s="60">
        <f t="shared" si="7"/>
        <v>9496.0499999999993</v>
      </c>
    </row>
    <row r="131" spans="1:7" ht="15.75" x14ac:dyDescent="0.25">
      <c r="A131" s="357" t="s">
        <v>224</v>
      </c>
      <c r="B131" s="209" t="s">
        <v>185</v>
      </c>
      <c r="C131" s="209"/>
      <c r="D131" s="339">
        <f>'патриотика0,3625'!D244</f>
        <v>0.36249999999999999</v>
      </c>
      <c r="E131" s="332">
        <f>'патриотика0,3625'!E244</f>
        <v>15000</v>
      </c>
      <c r="F131" s="94">
        <v>12</v>
      </c>
      <c r="G131" s="60">
        <f>D131*E131*F131</f>
        <v>65250</v>
      </c>
    </row>
    <row r="132" spans="1:7" x14ac:dyDescent="0.25">
      <c r="A132" s="543" t="s">
        <v>26</v>
      </c>
      <c r="B132" s="543"/>
      <c r="C132" s="543"/>
      <c r="D132" s="543"/>
      <c r="E132" s="543"/>
      <c r="F132" s="543"/>
      <c r="G132" s="451">
        <f>SUM(G128:G131)</f>
        <v>81127.502999999997</v>
      </c>
    </row>
    <row r="133" spans="1:7" x14ac:dyDescent="0.25">
      <c r="A133" s="533" t="s">
        <v>53</v>
      </c>
      <c r="B133" s="533"/>
      <c r="C133" s="533"/>
      <c r="D133" s="533"/>
      <c r="E133" s="533"/>
      <c r="F133" s="533"/>
    </row>
    <row r="134" spans="1:7" x14ac:dyDescent="0.25">
      <c r="D134" s="48">
        <f>D124</f>
        <v>0.36249999999999999</v>
      </c>
    </row>
    <row r="135" spans="1:7" x14ac:dyDescent="0.25">
      <c r="A135" s="535" t="s">
        <v>187</v>
      </c>
      <c r="B135" s="535" t="s">
        <v>11</v>
      </c>
      <c r="C135" s="94"/>
      <c r="D135" s="535" t="s">
        <v>46</v>
      </c>
      <c r="E135" s="535" t="s">
        <v>15</v>
      </c>
      <c r="F135" s="535" t="s">
        <v>25</v>
      </c>
      <c r="G135" s="539" t="s">
        <v>6</v>
      </c>
    </row>
    <row r="136" spans="1:7" hidden="1" x14ac:dyDescent="0.25">
      <c r="A136" s="535"/>
      <c r="B136" s="535"/>
      <c r="C136" s="94"/>
      <c r="D136" s="535"/>
      <c r="E136" s="535"/>
      <c r="F136" s="535"/>
      <c r="G136" s="540"/>
    </row>
    <row r="137" spans="1:7" x14ac:dyDescent="0.25">
      <c r="A137" s="94">
        <v>1</v>
      </c>
      <c r="B137" s="94">
        <v>2</v>
      </c>
      <c r="C137" s="94"/>
      <c r="D137" s="94">
        <v>3</v>
      </c>
      <c r="E137" s="94">
        <v>4</v>
      </c>
      <c r="F137" s="94">
        <v>5</v>
      </c>
      <c r="G137" s="55" t="s">
        <v>68</v>
      </c>
    </row>
    <row r="138" spans="1:7" hidden="1" x14ac:dyDescent="0.25">
      <c r="A138" s="118" t="s">
        <v>196</v>
      </c>
      <c r="B138" s="94" t="s">
        <v>120</v>
      </c>
      <c r="C138" s="94"/>
      <c r="D138" s="94">
        <v>0</v>
      </c>
      <c r="E138" s="94">
        <v>0</v>
      </c>
      <c r="F138" s="94">
        <v>1</v>
      </c>
      <c r="G138" s="55">
        <f>D138*E138</f>
        <v>0</v>
      </c>
    </row>
    <row r="139" spans="1:7" x14ac:dyDescent="0.25">
      <c r="A139" s="51" t="str">
        <f>'патриотика0,3625'!A252</f>
        <v>Провоз груза 140 мест (1 место=500 руб)</v>
      </c>
      <c r="B139" s="94" t="s">
        <v>22</v>
      </c>
      <c r="C139" s="94"/>
      <c r="D139" s="94">
        <f>1*D134</f>
        <v>0.36249999999999999</v>
      </c>
      <c r="E139" s="279">
        <f>'патриотика0,3625'!E252</f>
        <v>70000</v>
      </c>
      <c r="F139" s="94">
        <v>1</v>
      </c>
      <c r="G139" s="55">
        <f>D139*E139*F139</f>
        <v>25375</v>
      </c>
    </row>
    <row r="140" spans="1:7" x14ac:dyDescent="0.25">
      <c r="A140" s="530" t="s">
        <v>54</v>
      </c>
      <c r="B140" s="531"/>
      <c r="C140" s="531"/>
      <c r="D140" s="531"/>
      <c r="E140" s="531"/>
      <c r="F140" s="532"/>
      <c r="G140" s="454">
        <f>SUM(G138:G139)</f>
        <v>25375</v>
      </c>
    </row>
    <row r="141" spans="1:7" x14ac:dyDescent="0.25">
      <c r="A141" s="533" t="s">
        <v>19</v>
      </c>
      <c r="B141" s="533"/>
      <c r="C141" s="533"/>
      <c r="D141" s="533"/>
      <c r="E141" s="533"/>
      <c r="F141" s="533"/>
    </row>
    <row r="142" spans="1:7" x14ac:dyDescent="0.25">
      <c r="A142" s="534" t="s">
        <v>20</v>
      </c>
      <c r="B142" s="534"/>
      <c r="C142" s="534"/>
      <c r="D142" s="534"/>
      <c r="E142" s="534"/>
      <c r="F142" s="534"/>
    </row>
    <row r="143" spans="1:7" x14ac:dyDescent="0.25">
      <c r="D143" s="48">
        <f>D134</f>
        <v>0.36249999999999999</v>
      </c>
    </row>
    <row r="144" spans="1:7" x14ac:dyDescent="0.25">
      <c r="A144" s="535" t="s">
        <v>21</v>
      </c>
      <c r="B144" s="535" t="s">
        <v>11</v>
      </c>
      <c r="C144" s="94"/>
      <c r="D144" s="535" t="s">
        <v>14</v>
      </c>
      <c r="E144" s="535" t="s">
        <v>15</v>
      </c>
      <c r="F144" s="535" t="s">
        <v>6</v>
      </c>
    </row>
    <row r="145" spans="1:6" x14ac:dyDescent="0.25">
      <c r="A145" s="535"/>
      <c r="B145" s="535"/>
      <c r="C145" s="94"/>
      <c r="D145" s="535"/>
      <c r="E145" s="535"/>
      <c r="F145" s="535"/>
    </row>
    <row r="146" spans="1:6" x14ac:dyDescent="0.25">
      <c r="A146" s="277">
        <v>1</v>
      </c>
      <c r="B146" s="277">
        <v>2</v>
      </c>
      <c r="C146" s="277"/>
      <c r="D146" s="277">
        <v>3</v>
      </c>
      <c r="E146" s="277">
        <v>7</v>
      </c>
      <c r="F146" s="277" t="s">
        <v>177</v>
      </c>
    </row>
    <row r="147" spans="1:6" x14ac:dyDescent="0.25">
      <c r="A147" s="371" t="str">
        <f>'патриотика0,3625'!A259</f>
        <v>расходы на проведение текущего ремонта</v>
      </c>
      <c r="B147" s="209" t="str">
        <f t="shared" ref="B147:B149" si="8">$B$139</f>
        <v>договор</v>
      </c>
      <c r="C147" s="277"/>
      <c r="D147" s="277">
        <f>'патриотика0,3625'!D259</f>
        <v>0.36249999999999999</v>
      </c>
      <c r="E147" s="277">
        <f>'патриотика0,3625'!E259</f>
        <v>296255</v>
      </c>
      <c r="F147" s="279">
        <f t="shared" ref="F147" si="9">D147*E147</f>
        <v>107392.4375</v>
      </c>
    </row>
    <row r="148" spans="1:6" x14ac:dyDescent="0.25">
      <c r="A148" s="371" t="str">
        <f>'патриотика0,3625'!A260</f>
        <v xml:space="preserve">Тех обслуживание систем пожарной сигнализации  </v>
      </c>
      <c r="B148" s="209" t="str">
        <f t="shared" si="8"/>
        <v>договор</v>
      </c>
      <c r="C148" s="277"/>
      <c r="D148" s="277">
        <f>'патриотика0,3625'!D260</f>
        <v>4.3499999999999996</v>
      </c>
      <c r="E148" s="277">
        <f>'патриотика0,3625'!E260</f>
        <v>1000</v>
      </c>
      <c r="F148" s="279">
        <f t="shared" ref="F148:F149" si="10">D148*E148</f>
        <v>4350</v>
      </c>
    </row>
    <row r="149" spans="1:6" x14ac:dyDescent="0.25">
      <c r="A149" s="371" t="str">
        <f>'патриотика0,3625'!A261</f>
        <v xml:space="preserve">Уборка территории от снега </v>
      </c>
      <c r="B149" s="209" t="str">
        <f t="shared" si="8"/>
        <v>договор</v>
      </c>
      <c r="C149" s="277"/>
      <c r="D149" s="277">
        <f>'патриотика0,3625'!D261</f>
        <v>1.45</v>
      </c>
      <c r="E149" s="277">
        <f>'патриотика0,3625'!E261</f>
        <v>20000.02</v>
      </c>
      <c r="F149" s="279">
        <f t="shared" si="10"/>
        <v>29000.028999999999</v>
      </c>
    </row>
    <row r="150" spans="1:6" x14ac:dyDescent="0.25">
      <c r="A150" s="371" t="str">
        <f>'патриотика0,3625'!A262</f>
        <v>Профилактическая дезинфекция, дератизация</v>
      </c>
      <c r="B150" s="209" t="str">
        <f>$B$139</f>
        <v>договор</v>
      </c>
      <c r="C150" s="209"/>
      <c r="D150" s="277">
        <f>'патриотика0,3625'!D262</f>
        <v>1.45</v>
      </c>
      <c r="E150" s="277">
        <f>'патриотика0,3625'!E262</f>
        <v>1845.93</v>
      </c>
      <c r="F150" s="279">
        <f>D150*E150</f>
        <v>2676.5985000000001</v>
      </c>
    </row>
    <row r="151" spans="1:6" x14ac:dyDescent="0.25">
      <c r="A151" s="371" t="str">
        <f>'патриотика0,3625'!A263</f>
        <v>Обслуживание системы видеонаблюдения</v>
      </c>
      <c r="B151" s="209" t="str">
        <f t="shared" ref="B151:B162" si="11">$B$139</f>
        <v>договор</v>
      </c>
      <c r="C151" s="88"/>
      <c r="D151" s="277">
        <f>'патриотика0,3625'!D263</f>
        <v>4.3499999999999996</v>
      </c>
      <c r="E151" s="277">
        <f>'патриотика0,3625'!E263</f>
        <v>3000</v>
      </c>
      <c r="F151" s="279">
        <f t="shared" ref="F151:F173" si="12">D151*E151</f>
        <v>13049.999999999998</v>
      </c>
    </row>
    <row r="152" spans="1:6" ht="30" x14ac:dyDescent="0.25">
      <c r="A152" s="371" t="str">
        <f>'патриотика0,3625'!A264</f>
        <v>Комплексное обслуживание системы тепловодоснабжения и конструктивных элементов здания</v>
      </c>
      <c r="B152" s="209" t="str">
        <f t="shared" si="11"/>
        <v>договор</v>
      </c>
      <c r="C152" s="88"/>
      <c r="D152" s="277">
        <f>'патриотика0,3625'!D264</f>
        <v>0.36249999999999999</v>
      </c>
      <c r="E152" s="277">
        <f>'патриотика0,3625'!E264</f>
        <v>50000</v>
      </c>
      <c r="F152" s="279">
        <f t="shared" si="12"/>
        <v>18125</v>
      </c>
    </row>
    <row r="153" spans="1:6" ht="30" customHeight="1" x14ac:dyDescent="0.25">
      <c r="A153" s="371" t="str">
        <f>'патриотика0,3625'!A265</f>
        <v>Договор осмотр технического состояния автомобиля</v>
      </c>
      <c r="B153" s="209" t="str">
        <f t="shared" si="11"/>
        <v>договор</v>
      </c>
      <c r="C153" s="88"/>
      <c r="D153" s="277">
        <f>'патриотика0,3625'!D265</f>
        <v>89.899999999999991</v>
      </c>
      <c r="E153" s="277">
        <f>'патриотика0,3625'!E265</f>
        <v>260</v>
      </c>
      <c r="F153" s="279">
        <f t="shared" si="12"/>
        <v>23373.999999999996</v>
      </c>
    </row>
    <row r="154" spans="1:6" x14ac:dyDescent="0.25">
      <c r="A154" s="371" t="str">
        <f>'патриотика0,3625'!A266</f>
        <v>услуги автосервиса</v>
      </c>
      <c r="B154" s="209" t="str">
        <f t="shared" si="11"/>
        <v>договор</v>
      </c>
      <c r="C154" s="88"/>
      <c r="D154" s="277">
        <f>'патриотика0,3625'!D266</f>
        <v>3.625</v>
      </c>
      <c r="E154" s="277">
        <f>'патриотика0,3625'!E266</f>
        <v>2013.62</v>
      </c>
      <c r="F154" s="279">
        <f t="shared" si="12"/>
        <v>7299.3724999999995</v>
      </c>
    </row>
    <row r="155" spans="1:6" x14ac:dyDescent="0.25">
      <c r="A155" s="371" t="str">
        <f>'патриотика0,3625'!A267</f>
        <v>Возмещение мед осмотра (112/212)</v>
      </c>
      <c r="B155" s="209" t="str">
        <f t="shared" si="11"/>
        <v>договор</v>
      </c>
      <c r="C155" s="88"/>
      <c r="D155" s="277">
        <f>'патриотика0,3625'!D267</f>
        <v>0.72499999999999998</v>
      </c>
      <c r="E155" s="277">
        <f>'патриотика0,3625'!E267</f>
        <v>5000</v>
      </c>
      <c r="F155" s="279">
        <f t="shared" si="12"/>
        <v>3625</v>
      </c>
    </row>
    <row r="156" spans="1:6" x14ac:dyDescent="0.25">
      <c r="A156" s="371" t="str">
        <f>'патриотика0,3625'!A268</f>
        <v>Услуги СЕМИС подписка</v>
      </c>
      <c r="B156" s="209" t="str">
        <f t="shared" si="11"/>
        <v>договор</v>
      </c>
      <c r="C156" s="88"/>
      <c r="D156" s="277">
        <f>'патриотика0,3625'!D268</f>
        <v>0.36249999999999999</v>
      </c>
      <c r="E156" s="277">
        <f>'патриотика0,3625'!E268</f>
        <v>2100</v>
      </c>
      <c r="F156" s="279">
        <f t="shared" si="12"/>
        <v>761.25</v>
      </c>
    </row>
    <row r="157" spans="1:6" x14ac:dyDescent="0.25">
      <c r="A157" s="371" t="str">
        <f>'патриотика0,3625'!A269</f>
        <v>Предрейсовое медицинское обследование 496 раз*89руб</v>
      </c>
      <c r="B157" s="209" t="str">
        <f t="shared" si="11"/>
        <v>договор</v>
      </c>
      <c r="C157" s="242"/>
      <c r="D157" s="277">
        <f>'патриотика0,3625'!D269</f>
        <v>179.79999999999998</v>
      </c>
      <c r="E157" s="277">
        <f>'патриотика0,3625'!E269</f>
        <v>89</v>
      </c>
      <c r="F157" s="279">
        <f t="shared" si="12"/>
        <v>16002.199999999999</v>
      </c>
    </row>
    <row r="158" spans="1:6" ht="45" x14ac:dyDescent="0.25">
      <c r="A158" s="371" t="str">
        <f>'патриотика0,3625'!A270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58" s="209" t="str">
        <f t="shared" si="11"/>
        <v>договор</v>
      </c>
      <c r="C158" s="88"/>
      <c r="D158" s="277">
        <f>'патриотика0,3625'!D270</f>
        <v>4.3499999999999996</v>
      </c>
      <c r="E158" s="277">
        <f>'патриотика0,3625'!E270</f>
        <v>16000</v>
      </c>
      <c r="F158" s="279">
        <f t="shared" si="12"/>
        <v>69600</v>
      </c>
    </row>
    <row r="159" spans="1:6" x14ac:dyDescent="0.25">
      <c r="A159" s="371" t="str">
        <f>'патриотика0,3625'!A271</f>
        <v>Страховая премия по полису ОСАГО за УАЗ</v>
      </c>
      <c r="B159" s="209" t="str">
        <f t="shared" si="11"/>
        <v>договор</v>
      </c>
      <c r="C159" s="88"/>
      <c r="D159" s="277">
        <f>'патриотика0,3625'!D271</f>
        <v>0.36249999999999999</v>
      </c>
      <c r="E159" s="277">
        <f>'патриотика0,3625'!E271</f>
        <v>26000</v>
      </c>
      <c r="F159" s="279">
        <f t="shared" si="12"/>
        <v>9425</v>
      </c>
    </row>
    <row r="160" spans="1:6" x14ac:dyDescent="0.25">
      <c r="A160" s="371" t="str">
        <f>'патриотика0,3625'!A272</f>
        <v>Приобретение программного обеспечения</v>
      </c>
      <c r="B160" s="209" t="str">
        <f t="shared" si="11"/>
        <v>договор</v>
      </c>
      <c r="C160" s="88"/>
      <c r="D160" s="277">
        <f>'патриотика0,3625'!D272</f>
        <v>1.45</v>
      </c>
      <c r="E160" s="277">
        <f>'патриотика0,3625'!E272</f>
        <v>13939</v>
      </c>
      <c r="F160" s="279">
        <f t="shared" si="12"/>
        <v>20211.55</v>
      </c>
    </row>
    <row r="161" spans="1:6" x14ac:dyDescent="0.25">
      <c r="A161" s="371" t="str">
        <f>'патриотика0,3625'!A273</f>
        <v>Оплата пени, штрафов (853/291)</v>
      </c>
      <c r="B161" s="209" t="str">
        <f t="shared" si="11"/>
        <v>договор</v>
      </c>
      <c r="C161" s="88"/>
      <c r="D161" s="277">
        <f>'патриотика0,3625'!D273</f>
        <v>1.8125</v>
      </c>
      <c r="E161" s="277">
        <f>'патриотика0,3625'!E273</f>
        <v>1000</v>
      </c>
      <c r="F161" s="279">
        <f t="shared" si="12"/>
        <v>1812.5</v>
      </c>
    </row>
    <row r="162" spans="1:6" hidden="1" x14ac:dyDescent="0.25">
      <c r="A162" s="277">
        <f>'патриотика0,3625'!A276</f>
        <v>0</v>
      </c>
      <c r="B162" s="209" t="str">
        <f t="shared" si="11"/>
        <v>договор</v>
      </c>
      <c r="C162" s="243"/>
      <c r="D162" s="342">
        <f>5*D143</f>
        <v>1.8125</v>
      </c>
      <c r="E162" s="344">
        <v>100</v>
      </c>
      <c r="F162" s="279">
        <v>0</v>
      </c>
    </row>
    <row r="163" spans="1:6" hidden="1" x14ac:dyDescent="0.25">
      <c r="A163" s="358"/>
      <c r="B163" s="298"/>
      <c r="C163" s="359"/>
      <c r="D163" s="298"/>
      <c r="E163" s="360">
        <v>9600</v>
      </c>
      <c r="F163" s="226">
        <f t="shared" si="12"/>
        <v>0</v>
      </c>
    </row>
    <row r="164" spans="1:6" hidden="1" x14ac:dyDescent="0.25">
      <c r="A164" s="241"/>
      <c r="B164" s="209"/>
      <c r="C164" s="243"/>
      <c r="D164" s="209"/>
      <c r="E164" s="244">
        <v>9500</v>
      </c>
      <c r="F164" s="279">
        <f t="shared" si="12"/>
        <v>0</v>
      </c>
    </row>
    <row r="165" spans="1:6" hidden="1" x14ac:dyDescent="0.25">
      <c r="A165" s="241"/>
      <c r="B165" s="209"/>
      <c r="C165" s="243"/>
      <c r="D165" s="209"/>
      <c r="E165" s="244">
        <v>5000</v>
      </c>
      <c r="F165" s="279">
        <f t="shared" si="12"/>
        <v>0</v>
      </c>
    </row>
    <row r="166" spans="1:6" hidden="1" x14ac:dyDescent="0.25">
      <c r="A166" s="241"/>
      <c r="B166" s="209"/>
      <c r="C166" s="243"/>
      <c r="D166" s="209"/>
      <c r="E166" s="244">
        <v>15000</v>
      </c>
      <c r="F166" s="279">
        <f t="shared" si="12"/>
        <v>0</v>
      </c>
    </row>
    <row r="167" spans="1:6" hidden="1" x14ac:dyDescent="0.25">
      <c r="A167" s="87"/>
      <c r="B167" s="209"/>
      <c r="C167" s="88"/>
      <c r="D167" s="209"/>
      <c r="E167" s="298">
        <v>2000</v>
      </c>
      <c r="F167" s="279">
        <f t="shared" si="12"/>
        <v>0</v>
      </c>
    </row>
    <row r="168" spans="1:6" hidden="1" x14ac:dyDescent="0.25">
      <c r="A168" s="87"/>
      <c r="B168" s="209"/>
      <c r="C168" s="88"/>
      <c r="D168" s="209"/>
      <c r="E168" s="298">
        <v>2000</v>
      </c>
      <c r="F168" s="279">
        <f t="shared" si="12"/>
        <v>0</v>
      </c>
    </row>
    <row r="169" spans="1:6" hidden="1" x14ac:dyDescent="0.25">
      <c r="A169" s="87"/>
      <c r="B169" s="209"/>
      <c r="C169" s="88"/>
      <c r="D169" s="209"/>
      <c r="E169" s="298">
        <v>2000</v>
      </c>
      <c r="F169" s="279">
        <f t="shared" si="12"/>
        <v>0</v>
      </c>
    </row>
    <row r="170" spans="1:6" hidden="1" x14ac:dyDescent="0.25">
      <c r="A170" s="87"/>
      <c r="B170" s="209"/>
      <c r="C170" s="88"/>
      <c r="D170" s="209"/>
      <c r="E170" s="298">
        <v>2000</v>
      </c>
      <c r="F170" s="279">
        <f t="shared" si="12"/>
        <v>0</v>
      </c>
    </row>
    <row r="171" spans="1:6" hidden="1" x14ac:dyDescent="0.25">
      <c r="A171" s="87"/>
      <c r="B171" s="209"/>
      <c r="C171" s="88"/>
      <c r="D171" s="209"/>
      <c r="E171" s="298">
        <v>2000</v>
      </c>
      <c r="F171" s="279">
        <f t="shared" si="12"/>
        <v>0</v>
      </c>
    </row>
    <row r="172" spans="1:6" hidden="1" x14ac:dyDescent="0.25">
      <c r="A172" s="87"/>
      <c r="B172" s="209"/>
      <c r="C172" s="88"/>
      <c r="D172" s="209"/>
      <c r="E172" s="298">
        <v>2500</v>
      </c>
      <c r="F172" s="279">
        <f t="shared" si="12"/>
        <v>0</v>
      </c>
    </row>
    <row r="173" spans="1:6" hidden="1" x14ac:dyDescent="0.25">
      <c r="A173" s="87"/>
      <c r="B173" s="209"/>
      <c r="C173" s="88"/>
      <c r="D173" s="209"/>
      <c r="E173" s="209">
        <v>7500</v>
      </c>
      <c r="F173" s="279">
        <f t="shared" si="12"/>
        <v>0</v>
      </c>
    </row>
    <row r="174" spans="1:6" x14ac:dyDescent="0.25">
      <c r="A174" s="523" t="s">
        <v>23</v>
      </c>
      <c r="B174" s="524"/>
      <c r="C174" s="524"/>
      <c r="D174" s="524"/>
      <c r="E174" s="525"/>
      <c r="F174" s="455">
        <f>SUM(F147:F173)</f>
        <v>326704.9375</v>
      </c>
    </row>
    <row r="175" spans="1:6" x14ac:dyDescent="0.25">
      <c r="A175" s="526" t="s">
        <v>29</v>
      </c>
      <c r="B175" s="527"/>
      <c r="C175" s="527"/>
      <c r="D175" s="527"/>
      <c r="E175" s="527"/>
      <c r="F175" s="528"/>
    </row>
    <row r="176" spans="1:6" x14ac:dyDescent="0.25">
      <c r="A176" s="349">
        <f>D143</f>
        <v>0.36249999999999999</v>
      </c>
      <c r="B176" s="350"/>
      <c r="C176" s="350"/>
      <c r="D176" s="350"/>
      <c r="E176" s="350"/>
      <c r="F176" s="351"/>
    </row>
    <row r="177" spans="1:7" x14ac:dyDescent="0.25">
      <c r="A177" s="529" t="s">
        <v>30</v>
      </c>
      <c r="B177" s="529" t="s">
        <v>11</v>
      </c>
      <c r="C177" s="288"/>
      <c r="D177" s="529" t="s">
        <v>14</v>
      </c>
      <c r="E177" s="529" t="s">
        <v>15</v>
      </c>
      <c r="F177" s="529" t="s">
        <v>6</v>
      </c>
    </row>
    <row r="178" spans="1:7" x14ac:dyDescent="0.25">
      <c r="A178" s="529"/>
      <c r="B178" s="529"/>
      <c r="C178" s="288"/>
      <c r="D178" s="529"/>
      <c r="E178" s="529"/>
      <c r="F178" s="529"/>
    </row>
    <row r="179" spans="1:7" x14ac:dyDescent="0.25">
      <c r="A179" s="288">
        <v>1</v>
      </c>
      <c r="B179" s="288">
        <v>2</v>
      </c>
      <c r="C179" s="288"/>
      <c r="D179" s="288">
        <v>3</v>
      </c>
      <c r="E179" s="288">
        <v>4</v>
      </c>
      <c r="F179" s="288" t="s">
        <v>107</v>
      </c>
    </row>
    <row r="180" spans="1:7" x14ac:dyDescent="0.25">
      <c r="A180" s="393" t="str">
        <f>'патриотика0,3625'!A292</f>
        <v>Обучение персонала</v>
      </c>
      <c r="B180" s="288" t="s">
        <v>22</v>
      </c>
      <c r="C180" s="288"/>
      <c r="D180" s="288">
        <f>'патриотика0,3625'!D292</f>
        <v>0.36249999999999999</v>
      </c>
      <c r="E180" s="288">
        <f>'патриотика0,3625'!E292</f>
        <v>80000</v>
      </c>
      <c r="F180" s="203">
        <f t="shared" ref="F180:F181" si="13">D180*E180</f>
        <v>29000</v>
      </c>
    </row>
    <row r="181" spans="1:7" ht="27" x14ac:dyDescent="0.25">
      <c r="A181" s="393" t="str">
        <f>'патриотика0,3625'!A293</f>
        <v>Батарейки GP Super, AA (LR6, 15А), алкалиновые, пальчиковые, КОМПЛЕКТ 40 шт., 15A-2CRVS, GP 15A-2CRVS40</v>
      </c>
      <c r="B181" s="288" t="s">
        <v>22</v>
      </c>
      <c r="C181" s="288"/>
      <c r="D181" s="288">
        <f>'патриотика0,3625'!D293</f>
        <v>1.45</v>
      </c>
      <c r="E181" s="288">
        <f>'патриотика0,3625'!E293</f>
        <v>1834.1</v>
      </c>
      <c r="F181" s="203">
        <f t="shared" si="13"/>
        <v>2659.4449999999997</v>
      </c>
    </row>
    <row r="182" spans="1:7" ht="27" x14ac:dyDescent="0.25">
      <c r="A182" s="393" t="str">
        <f>'патриотика0,3625'!A294</f>
        <v>Батарейки GP Super, AAA (LR03, 24А), алкалиновые, мизинчиковые, КОМПЛЕКТ 60 шт., 24A-2CRVS60</v>
      </c>
      <c r="B182" s="204" t="s">
        <v>82</v>
      </c>
      <c r="C182" s="201"/>
      <c r="D182" s="288">
        <f>'патриотика0,3625'!D294</f>
        <v>0.72499999999999998</v>
      </c>
      <c r="E182" s="288">
        <f>'патриотика0,3625'!E294</f>
        <v>2467.9</v>
      </c>
      <c r="F182" s="203">
        <f>D182*E182</f>
        <v>1789.2275</v>
      </c>
      <c r="G182" s="361"/>
    </row>
    <row r="183" spans="1:7" ht="27" x14ac:dyDescent="0.25">
      <c r="A183" s="393" t="str">
        <f>'патриотика0,3625'!A295</f>
        <v>Блок для записей STAFF проклеенный, куб 8*8 см, 800 листов, цветной, чередование с белым, 120383</v>
      </c>
      <c r="B183" s="204" t="s">
        <v>82</v>
      </c>
      <c r="C183" s="201"/>
      <c r="D183" s="288">
        <f>'патриотика0,3625'!D295</f>
        <v>3.625</v>
      </c>
      <c r="E183" s="288">
        <f>'патриотика0,3625'!E295</f>
        <v>120.54</v>
      </c>
      <c r="F183" s="203">
        <f>D183*E183</f>
        <v>436.95750000000004</v>
      </c>
      <c r="G183" s="361"/>
    </row>
    <row r="184" spans="1:7" ht="15" customHeight="1" x14ac:dyDescent="0.25">
      <c r="A184" s="393" t="str">
        <f>'патриотика0,3625'!A296</f>
        <v>Датер самонаборный металлический, 6 строк+дата, оттиск 68х47 мм, сине-красный, TRODAT 5485, кассы в комплекте</v>
      </c>
      <c r="B184" s="204" t="s">
        <v>82</v>
      </c>
      <c r="C184" s="201"/>
      <c r="D184" s="288">
        <f>'патриотика0,3625'!D296</f>
        <v>0.36249999999999999</v>
      </c>
      <c r="E184" s="288">
        <f>'патриотика0,3625'!E296</f>
        <v>3762.7</v>
      </c>
      <c r="F184" s="203">
        <f t="shared" ref="F184:F223" si="14">D184*E184</f>
        <v>1363.97875</v>
      </c>
      <c r="G184" s="361"/>
    </row>
    <row r="185" spans="1:7" ht="15" customHeight="1" x14ac:dyDescent="0.25">
      <c r="A185" s="393" t="str">
        <f>'патриотика0,3625'!A297</f>
        <v>Дырокол металлический BRAUBERG "ULTRA", до 20 листов, голубой, 228759</v>
      </c>
      <c r="B185" s="204" t="s">
        <v>82</v>
      </c>
      <c r="C185" s="201"/>
      <c r="D185" s="288">
        <f>'патриотика0,3625'!D297</f>
        <v>0.72499999999999998</v>
      </c>
      <c r="E185" s="288">
        <f>'патриотика0,3625'!E297</f>
        <v>523.16</v>
      </c>
      <c r="F185" s="203">
        <f t="shared" si="14"/>
        <v>379.29099999999994</v>
      </c>
      <c r="G185" s="361"/>
    </row>
    <row r="186" spans="1:7" ht="15" customHeight="1" x14ac:dyDescent="0.25">
      <c r="A186" s="393" t="str">
        <f>'патриотика0,3625'!A298</f>
        <v>Зажимы для бумаг BRAUBERG EXTRA, КОМПЛЕКТ 12 шт., 32 мм, на 140 л., золотистые, европодвес, 229587</v>
      </c>
      <c r="B186" s="204" t="s">
        <v>82</v>
      </c>
      <c r="C186" s="201"/>
      <c r="D186" s="288">
        <f>'патриотика0,3625'!D298</f>
        <v>0.36249999999999999</v>
      </c>
      <c r="E186" s="288">
        <f>'патриотика0,3625'!E298</f>
        <v>253.48</v>
      </c>
      <c r="F186" s="203">
        <f t="shared" si="14"/>
        <v>91.886499999999998</v>
      </c>
      <c r="G186" s="361"/>
    </row>
    <row r="187" spans="1:7" ht="27" x14ac:dyDescent="0.25">
      <c r="A187" s="393" t="str">
        <f>'патриотика0,3625'!A299</f>
        <v>Зажимы для бумаг BRAUBERG, КОМПЛЕКТ 12шт., 32мм, на 140л., черные, в карт.коробке, 220560</v>
      </c>
      <c r="B187" s="204" t="s">
        <v>82</v>
      </c>
      <c r="C187" s="201"/>
      <c r="D187" s="288">
        <f>'патриотика0,3625'!D299</f>
        <v>0.36249999999999999</v>
      </c>
      <c r="E187" s="288">
        <f>'патриотика0,3625'!E299</f>
        <v>148.77000000000001</v>
      </c>
      <c r="F187" s="203">
        <f t="shared" si="14"/>
        <v>53.929124999999999</v>
      </c>
      <c r="G187" s="361"/>
    </row>
    <row r="188" spans="1:7" ht="27" x14ac:dyDescent="0.25">
      <c r="A188" s="393" t="str">
        <f>'патриотика0,3625'!A300</f>
        <v>Зажимы для бумаг BRAUBERG, КОМПЛЕКТ 12шт., 41мм, на 200л., цветные, в карт.коробке, 224473</v>
      </c>
      <c r="B188" s="204" t="s">
        <v>82</v>
      </c>
      <c r="C188" s="201"/>
      <c r="D188" s="288">
        <f>'патриотика0,3625'!D300</f>
        <v>0.36249999999999999</v>
      </c>
      <c r="E188" s="288">
        <f>'патриотика0,3625'!E300</f>
        <v>292.67</v>
      </c>
      <c r="F188" s="203">
        <f t="shared" si="14"/>
        <v>106.09287500000001</v>
      </c>
      <c r="G188" s="361"/>
    </row>
    <row r="189" spans="1:7" ht="27" x14ac:dyDescent="0.25">
      <c r="A189" s="393" t="str">
        <f>'патриотика0,3625'!A301</f>
        <v>Закладки клейкие ЮНЛАНДИЯ НЕОНОВЫЕ, 45×12 мм, 5 цветов х 20 листов, в пластиковой книжке, 111354</v>
      </c>
      <c r="B189" s="204" t="s">
        <v>82</v>
      </c>
      <c r="C189" s="201"/>
      <c r="D189" s="288">
        <f>'патриотика0,3625'!D301</f>
        <v>1.45</v>
      </c>
      <c r="E189" s="288">
        <f>'патриотика0,3625'!E301</f>
        <v>38.99</v>
      </c>
      <c r="F189" s="203">
        <f t="shared" si="14"/>
        <v>56.535499999999999</v>
      </c>
      <c r="G189" s="361"/>
    </row>
    <row r="190" spans="1:7" ht="27" x14ac:dyDescent="0.25">
      <c r="A190" s="393" t="str">
        <f>'патриотика0,3625'!A302</f>
        <v>Закладки клейкие STAFF бумажные НЕОНОВЫЕ, 50х14 мм, 5 цветов х 50 листов, 129359</v>
      </c>
      <c r="B190" s="204" t="s">
        <v>82</v>
      </c>
      <c r="C190" s="201"/>
      <c r="D190" s="288">
        <f>'патриотика0,3625'!D302</f>
        <v>3.625</v>
      </c>
      <c r="E190" s="288">
        <f>'патриотика0,3625'!E302</f>
        <v>57</v>
      </c>
      <c r="F190" s="203">
        <f t="shared" si="14"/>
        <v>206.625</v>
      </c>
      <c r="G190" s="361"/>
    </row>
    <row r="191" spans="1:7" ht="15" customHeight="1" x14ac:dyDescent="0.25">
      <c r="A191" s="393" t="str">
        <f>'патриотика0,3625'!A303</f>
        <v>Канцелярский набор BRAUBERG "Рапсодия", 10 предметов, вращающаяся конструкция, черный, 236953</v>
      </c>
      <c r="B191" s="204" t="s">
        <v>82</v>
      </c>
      <c r="C191" s="201"/>
      <c r="D191" s="288">
        <f>'патриотика0,3625'!D303</f>
        <v>1.8125</v>
      </c>
      <c r="E191" s="288">
        <f>'патриотика0,3625'!E303</f>
        <v>1054.0999999999999</v>
      </c>
      <c r="F191" s="203">
        <f t="shared" si="14"/>
        <v>1910.5562499999999</v>
      </c>
      <c r="G191" s="361"/>
    </row>
    <row r="192" spans="1:7" ht="15" customHeight="1" x14ac:dyDescent="0.25">
      <c r="A192" s="393" t="str">
        <f>'патриотика0,3625'!A304</f>
        <v>Карандаш чернографитный BRAUBERG "ULTRA", 1 шт., HB, с ластиком, пластиковый, 181711</v>
      </c>
      <c r="B192" s="204" t="s">
        <v>82</v>
      </c>
      <c r="C192" s="201"/>
      <c r="D192" s="288">
        <f>'патриотика0,3625'!D304</f>
        <v>26.099999999999998</v>
      </c>
      <c r="E192" s="288">
        <f>'патриотика0,3625'!E304</f>
        <v>8.98</v>
      </c>
      <c r="F192" s="203">
        <f t="shared" si="14"/>
        <v>234.37799999999999</v>
      </c>
      <c r="G192" s="361"/>
    </row>
    <row r="193" spans="1:7" ht="15" customHeight="1" x14ac:dyDescent="0.25">
      <c r="A193" s="393" t="str">
        <f>'патриотика0,3625'!A305</f>
        <v>Карандаши цветные ЮНЛАНДИЯ "КАРНАВАЛ", 6 цветов, пластиковые, заточенные, трехгранный корпус, 181683</v>
      </c>
      <c r="B193" s="204" t="s">
        <v>82</v>
      </c>
      <c r="C193" s="201"/>
      <c r="D193" s="288">
        <f>'патриотика0,3625'!D305</f>
        <v>5.4375</v>
      </c>
      <c r="E193" s="288">
        <f>'патриотика0,3625'!E305</f>
        <v>32.83</v>
      </c>
      <c r="F193" s="203">
        <f t="shared" si="14"/>
        <v>178.513125</v>
      </c>
      <c r="G193" s="361"/>
    </row>
    <row r="194" spans="1:7" ht="15" customHeight="1" x14ac:dyDescent="0.25">
      <c r="A194" s="393" t="str">
        <f>'патриотика0,3625'!A306</f>
        <v>Карандаши чернографитные BRAUBERG, НАБОР 12 шт., НВ, с резинкой, пластиковый зеленый корпус, 180678</v>
      </c>
      <c r="B194" s="204" t="s">
        <v>82</v>
      </c>
      <c r="C194" s="201"/>
      <c r="D194" s="288">
        <f>'патриотика0,3625'!D306</f>
        <v>0.36249999999999999</v>
      </c>
      <c r="E194" s="288">
        <f>'патриотика0,3625'!E306</f>
        <v>129.34</v>
      </c>
      <c r="F194" s="203">
        <f t="shared" si="14"/>
        <v>46.885750000000002</v>
      </c>
      <c r="G194" s="361"/>
    </row>
    <row r="195" spans="1:7" ht="15" customHeight="1" x14ac:dyDescent="0.25">
      <c r="A195" s="393" t="str">
        <f>'патриотика0,3625'!A307</f>
        <v>Клейкие ленты 19 мм х 33 м канцелярские BRAUBERG, КОМПЛЕКТ 4 шт., прозрачные, гарантированная длина, 228762</v>
      </c>
      <c r="B195" s="204" t="s">
        <v>82</v>
      </c>
      <c r="C195" s="201"/>
      <c r="D195" s="288">
        <f>'патриотика0,3625'!D307</f>
        <v>1.8125</v>
      </c>
      <c r="E195" s="288">
        <f>'патриотика0,3625'!E307</f>
        <v>87.96</v>
      </c>
      <c r="F195" s="203">
        <f t="shared" si="14"/>
        <v>159.42749999999998</v>
      </c>
      <c r="G195" s="361"/>
    </row>
    <row r="196" spans="1:7" ht="15" customHeight="1" x14ac:dyDescent="0.25">
      <c r="A196" s="393" t="str">
        <f>'патриотика0,3625'!A308</f>
        <v>Клейкие ленты 48мм х 200м упаковочные BRAUBERG, КОМПЛЕКТ 4 шт, прозрачн, 45мкм, 440078</v>
      </c>
      <c r="B196" s="204" t="s">
        <v>82</v>
      </c>
      <c r="C196" s="209"/>
      <c r="D196" s="288">
        <f>'патриотика0,3625'!D308</f>
        <v>1.45</v>
      </c>
      <c r="E196" s="288">
        <f>'патриотика0,3625'!E308</f>
        <v>920.89</v>
      </c>
      <c r="F196" s="203">
        <f t="shared" si="14"/>
        <v>1335.2904999999998</v>
      </c>
      <c r="G196" s="361"/>
    </row>
    <row r="197" spans="1:7" ht="15" customHeight="1" x14ac:dyDescent="0.25">
      <c r="A197" s="393" t="str">
        <f>'патриотика0,3625'!A309</f>
        <v>Кнопки канцелярские BRAUBERG металл. серебряные, 10мм, 50 шт., в карт. коробке, 220553</v>
      </c>
      <c r="B197" s="204" t="s">
        <v>82</v>
      </c>
      <c r="C197" s="209"/>
      <c r="D197" s="288">
        <f>'патриотика0,3625'!D309</f>
        <v>1.8125</v>
      </c>
      <c r="E197" s="288">
        <f>'патриотика0,3625'!E309</f>
        <v>21.88</v>
      </c>
      <c r="F197" s="203">
        <f t="shared" si="14"/>
        <v>39.657499999999999</v>
      </c>
      <c r="G197" s="361"/>
    </row>
    <row r="198" spans="1:7" ht="15" customHeight="1" x14ac:dyDescent="0.25">
      <c r="A198" s="393" t="str">
        <f>'патриотика0,3625'!A310</f>
        <v>Кнопки канцелярские STAFF «EVERYDAY», 10 мм х 100 шт., РОССИЯ, в картонной коробке, 220998</v>
      </c>
      <c r="B198" s="204" t="s">
        <v>82</v>
      </c>
      <c r="C198" s="209"/>
      <c r="D198" s="288">
        <f>'патриотика0,3625'!D310</f>
        <v>1.45</v>
      </c>
      <c r="E198" s="288">
        <f>'патриотика0,3625'!E310</f>
        <v>48.94</v>
      </c>
      <c r="F198" s="203">
        <f t="shared" si="14"/>
        <v>70.962999999999994</v>
      </c>
      <c r="G198" s="361"/>
    </row>
    <row r="199" spans="1:7" ht="15" customHeight="1" x14ac:dyDescent="0.25">
      <c r="A199" s="393" t="str">
        <f>'патриотика0,3625'!A311</f>
        <v>Ластик BRAUBERG "Oval PRO", 40х26х8 мм, овальный, красный пластиковый держатель, 229560</v>
      </c>
      <c r="B199" s="204" t="s">
        <v>82</v>
      </c>
      <c r="C199" s="209"/>
      <c r="D199" s="288">
        <f>'патриотика0,3625'!D311</f>
        <v>18.125</v>
      </c>
      <c r="E199" s="288">
        <f>'патриотика0,3625'!E311</f>
        <v>20.059999999999999</v>
      </c>
      <c r="F199" s="203">
        <f t="shared" si="14"/>
        <v>363.58749999999998</v>
      </c>
      <c r="G199" s="361"/>
    </row>
    <row r="200" spans="1:7" ht="15" customHeight="1" x14ac:dyDescent="0.25">
      <c r="A200" s="393" t="str">
        <f>'патриотика0,3625'!A312</f>
        <v>Линейка пластиковая 30 см полупрозрачная тонированная BRAUBERG, 210610</v>
      </c>
      <c r="B200" s="204" t="s">
        <v>82</v>
      </c>
      <c r="C200" s="209"/>
      <c r="D200" s="288">
        <f>'патриотика0,3625'!D312</f>
        <v>7.25</v>
      </c>
      <c r="E200" s="288">
        <f>'патриотика0,3625'!E312</f>
        <v>22.16</v>
      </c>
      <c r="F200" s="203">
        <f t="shared" si="14"/>
        <v>160.66</v>
      </c>
      <c r="G200" s="361"/>
    </row>
    <row r="201" spans="1:7" ht="15" customHeight="1" x14ac:dyDescent="0.25">
      <c r="A201" s="393" t="str">
        <f>'патриотика0,3625'!A313</f>
        <v>Лоток горизонтальный для бумаг BRAUBERG "Germanium", 5 секций, 370х355х295 мм, металл, черный, 237971</v>
      </c>
      <c r="B201" s="204" t="s">
        <v>82</v>
      </c>
      <c r="C201" s="209"/>
      <c r="D201" s="288">
        <f>'патриотика0,3625'!D313</f>
        <v>0.36249999999999999</v>
      </c>
      <c r="E201" s="288">
        <f>'патриотика0,3625'!E313</f>
        <v>3054.8</v>
      </c>
      <c r="F201" s="203">
        <f t="shared" si="14"/>
        <v>1107.365</v>
      </c>
      <c r="G201" s="361"/>
    </row>
    <row r="202" spans="1:7" ht="15" customHeight="1" x14ac:dyDescent="0.25">
      <c r="A202" s="393" t="str">
        <f>'патриотика0,3625'!A314</f>
        <v>Маркер для доски BRAUBERG с клипом, эргономичный корпус, круглый наконечник 4 мм, черный, 150846</v>
      </c>
      <c r="B202" s="204" t="s">
        <v>82</v>
      </c>
      <c r="C202" s="209"/>
      <c r="D202" s="288">
        <f>'патриотика0,3625'!D314</f>
        <v>4.3499999999999996</v>
      </c>
      <c r="E202" s="288">
        <f>'патриотика0,3625'!E314</f>
        <v>36.28</v>
      </c>
      <c r="F202" s="203">
        <f t="shared" si="14"/>
        <v>157.81799999999998</v>
      </c>
      <c r="G202" s="361"/>
    </row>
    <row r="203" spans="1:7" ht="15" customHeight="1" x14ac:dyDescent="0.25">
      <c r="A203" s="393" t="str">
        <f>'патриотика0,3625'!A315</f>
        <v>Маркеры стираемые для белой доски НАБОР 4 ЦВЕТА, BRAUBERG "ORIGINAL", 3 мм, 152120</v>
      </c>
      <c r="B203" s="204" t="s">
        <v>82</v>
      </c>
      <c r="C203" s="209"/>
      <c r="D203" s="288">
        <f>'патриотика0,3625'!D315</f>
        <v>5.4375</v>
      </c>
      <c r="E203" s="288">
        <f>'патриотика0,3625'!E315</f>
        <v>220.61</v>
      </c>
      <c r="F203" s="203">
        <f t="shared" si="14"/>
        <v>1199.566875</v>
      </c>
      <c r="G203" s="361"/>
    </row>
    <row r="204" spans="1:7" ht="15" customHeight="1" x14ac:dyDescent="0.25">
      <c r="A204" s="393" t="str">
        <f>'патриотика0,3625'!A316</f>
        <v>Маркеры для доски BRAUBERG SOFT, НАБОР 4шт, резиновая вставка, 5 мм, (син,черн,красн,зел), 151252</v>
      </c>
      <c r="B204" s="204" t="s">
        <v>82</v>
      </c>
      <c r="C204" s="209"/>
      <c r="D204" s="288">
        <f>'патриотика0,3625'!D316</f>
        <v>1.45</v>
      </c>
      <c r="E204" s="288">
        <f>'патриотика0,3625'!E316</f>
        <v>245.67</v>
      </c>
      <c r="F204" s="203">
        <f t="shared" si="14"/>
        <v>356.22149999999999</v>
      </c>
      <c r="G204" s="361"/>
    </row>
    <row r="205" spans="1:7" ht="15" customHeight="1" x14ac:dyDescent="0.25">
      <c r="A205" s="393" t="str">
        <f>'патриотика0,3625'!A317</f>
        <v>Маркеры стираемые для белой доски НАБОР 8 ЦВЕТОВ, BRAUBERG "SOFT", 5 мм, резиновая вставка, 152112</v>
      </c>
      <c r="B205" s="204" t="s">
        <v>82</v>
      </c>
      <c r="C205" s="209"/>
      <c r="D205" s="288">
        <f>'патриотика0,3625'!D317</f>
        <v>0.36249999999999999</v>
      </c>
      <c r="E205" s="288">
        <f>'патриотика0,3625'!E317</f>
        <v>558.51</v>
      </c>
      <c r="F205" s="203">
        <f t="shared" si="14"/>
        <v>202.45987499999998</v>
      </c>
      <c r="G205" s="361"/>
    </row>
    <row r="206" spans="1:7" ht="15" customHeight="1" x14ac:dyDescent="0.25">
      <c r="A206" s="393" t="str">
        <f>'патриотика0,3625'!A318</f>
        <v>Мешки для мусора 120л черные в рулоне 10шт ПВД 40мкм 70х110см особо прочные ЛАЙМА 605341</v>
      </c>
      <c r="B206" s="204" t="s">
        <v>82</v>
      </c>
      <c r="C206" s="201"/>
      <c r="D206" s="288">
        <f>'патриотика0,3625'!D318</f>
        <v>7.25</v>
      </c>
      <c r="E206" s="288">
        <f>'патриотика0,3625'!E318</f>
        <v>253.93</v>
      </c>
      <c r="F206" s="203">
        <f t="shared" si="14"/>
        <v>1840.9925000000001</v>
      </c>
      <c r="G206" s="361"/>
    </row>
    <row r="207" spans="1:7" ht="15" customHeight="1" x14ac:dyDescent="0.25">
      <c r="A207" s="393" t="str">
        <f>'патриотика0,3625'!A319</f>
        <v>Мешки для мусора  30л зеленые в рулоне 20шт ПНД 10мкм 50х60см прочные биоразлагаемые ЛАЙМА 601400</v>
      </c>
      <c r="B207" s="204" t="s">
        <v>82</v>
      </c>
      <c r="C207" s="201"/>
      <c r="D207" s="288">
        <f>'патриотика0,3625'!D319</f>
        <v>21.75</v>
      </c>
      <c r="E207" s="288">
        <f>'патриотика0,3625'!E319</f>
        <v>80.94</v>
      </c>
      <c r="F207" s="203">
        <f t="shared" si="14"/>
        <v>1760.4449999999999</v>
      </c>
      <c r="G207" s="361"/>
    </row>
    <row r="208" spans="1:7" ht="27" x14ac:dyDescent="0.25">
      <c r="A208" s="393" t="str">
        <f>'патриотика0,3625'!A320</f>
        <v>Мыло-крем жидкое DELUXE, 5 л, ЗОЛОТОЙ ИДЕАЛ «Персик», перламутровое, 607496</v>
      </c>
      <c r="B208" s="204" t="s">
        <v>82</v>
      </c>
      <c r="C208" s="201"/>
      <c r="D208" s="288">
        <f>'патриотика0,3625'!D320</f>
        <v>0.72499999999999998</v>
      </c>
      <c r="E208" s="288">
        <f>'патриотика0,3625'!E320</f>
        <v>854.82</v>
      </c>
      <c r="F208" s="203">
        <f t="shared" si="14"/>
        <v>619.74450000000002</v>
      </c>
      <c r="G208" s="361"/>
    </row>
    <row r="209" spans="1:7" ht="27" x14ac:dyDescent="0.25">
      <c r="A209" s="393" t="str">
        <f>'патриотика0,3625'!A321</f>
        <v>Мыло-крем жидкое с АНТИБАКТЕРИАЛЬНЫМ ЭФФЕКТОМ, 5 л, ЗОЛОТОЙ ИДЕАЛ "Премиум Жемчужное", 607495</v>
      </c>
      <c r="B209" s="204" t="s">
        <v>82</v>
      </c>
      <c r="C209" s="201"/>
      <c r="D209" s="288">
        <f>'патриотика0,3625'!D321</f>
        <v>0.36249999999999999</v>
      </c>
      <c r="E209" s="288">
        <f>'патриотика0,3625'!E321</f>
        <v>889.92</v>
      </c>
      <c r="F209" s="203">
        <f t="shared" si="14"/>
        <v>322.596</v>
      </c>
      <c r="G209" s="361"/>
    </row>
    <row r="210" spans="1:7" ht="27" x14ac:dyDescent="0.25">
      <c r="A210" s="393" t="str">
        <f>'патриотика0,3625'!A322</f>
        <v>Набор текстовыделителей BRAUBERG 4 шт., АССОРТИ, "DELTA PASTEL", линия 1-5 мм, 151735</v>
      </c>
      <c r="B210" s="204" t="s">
        <v>82</v>
      </c>
      <c r="C210" s="201"/>
      <c r="D210" s="288">
        <f>'патриотика0,3625'!D322</f>
        <v>0.72499999999999998</v>
      </c>
      <c r="E210" s="288">
        <f>'патриотика0,3625'!E322</f>
        <v>176.4</v>
      </c>
      <c r="F210" s="203">
        <f t="shared" si="14"/>
        <v>127.89</v>
      </c>
      <c r="G210" s="361"/>
    </row>
    <row r="211" spans="1:7" ht="27" x14ac:dyDescent="0.25">
      <c r="A211" s="393" t="str">
        <f>'патриотика0,3625'!A323</f>
        <v>Нож универсальный 18 мм BRAUBERG автофиксатор, резиновые вставки, + 2 лезвия, блистер, 230920</v>
      </c>
      <c r="B211" s="204" t="s">
        <v>82</v>
      </c>
      <c r="C211" s="201"/>
      <c r="D211" s="288">
        <f>'патриотика0,3625'!D323</f>
        <v>1.8125</v>
      </c>
      <c r="E211" s="288">
        <f>'патриотика0,3625'!E323</f>
        <v>232.63</v>
      </c>
      <c r="F211" s="203">
        <f t="shared" si="14"/>
        <v>421.64187499999997</v>
      </c>
      <c r="G211" s="361"/>
    </row>
    <row r="212" spans="1:7" x14ac:dyDescent="0.25">
      <c r="A212" s="393" t="str">
        <f>'патриотика0,3625'!A324</f>
        <v>Нож  9мм с фиксатором, черно-красный, MAPED, 092211</v>
      </c>
      <c r="B212" s="204" t="s">
        <v>82</v>
      </c>
      <c r="C212" s="256"/>
      <c r="D212" s="288">
        <f>'патриотика0,3625'!D324</f>
        <v>3.625</v>
      </c>
      <c r="E212" s="288">
        <f>'патриотика0,3625'!E324</f>
        <v>35.68</v>
      </c>
      <c r="F212" s="203">
        <f t="shared" si="14"/>
        <v>129.34</v>
      </c>
      <c r="G212" s="361"/>
    </row>
    <row r="213" spans="1:7" ht="27" x14ac:dyDescent="0.25">
      <c r="A213" s="393" t="str">
        <f>'патриотика0,3625'!A325</f>
        <v>Нож универсальный мощный BRAUBERG металлический корпус, фиксатор, + 5 лезвий, 235404</v>
      </c>
      <c r="B213" s="204" t="s">
        <v>82</v>
      </c>
      <c r="C213" s="256"/>
      <c r="D213" s="288">
        <f>'патриотика0,3625'!D325</f>
        <v>1.8125</v>
      </c>
      <c r="E213" s="288">
        <f>'патриотика0,3625'!E325</f>
        <v>704.48</v>
      </c>
      <c r="F213" s="203">
        <f t="shared" si="14"/>
        <v>1276.8700000000001</v>
      </c>
      <c r="G213" s="361"/>
    </row>
    <row r="214" spans="1:7" ht="27" x14ac:dyDescent="0.25">
      <c r="A214" s="393" t="str">
        <f>'патриотика0,3625'!A326</f>
        <v>Ножницы BRAUBERG "Respect", 170 мм, резин. вставки, сине-черные, 3-х сторон.заточка,блистер, 231561</v>
      </c>
      <c r="B214" s="204" t="s">
        <v>82</v>
      </c>
      <c r="C214" s="256"/>
      <c r="D214" s="288">
        <f>'патриотика0,3625'!D326</f>
        <v>3.625</v>
      </c>
      <c r="E214" s="288">
        <f>'патриотика0,3625'!E326</f>
        <v>194.27</v>
      </c>
      <c r="F214" s="203">
        <f t="shared" si="14"/>
        <v>704.22874999999999</v>
      </c>
      <c r="G214" s="361"/>
    </row>
    <row r="215" spans="1:7" x14ac:dyDescent="0.25">
      <c r="A215" s="372" t="str">
        <f>'патриотика0,3625'!A327</f>
        <v>Папка-уголок плотная BRAUBERG SUPER, 0,18 мм, синяя, 270479</v>
      </c>
      <c r="B215" s="204" t="s">
        <v>82</v>
      </c>
      <c r="C215" s="205"/>
      <c r="D215" s="288">
        <f>'патриотика0,3625'!D327</f>
        <v>1.8125</v>
      </c>
      <c r="E215" s="288">
        <f>'патриотика0,3625'!E327</f>
        <v>14.82</v>
      </c>
      <c r="F215" s="203">
        <f t="shared" si="14"/>
        <v>26.861250000000002</v>
      </c>
      <c r="G215" s="361"/>
    </row>
    <row r="216" spans="1:7" ht="27" x14ac:dyDescent="0.25">
      <c r="A216" s="372" t="str">
        <f>'патриотика0,3625'!A328</f>
        <v>Папки-файлы перфорированные А5 BRAUBERG, ВЕРТИК., КОМПЛЕКТ 100 шт., гладкие, Яблоко, 35мкм, 221714</v>
      </c>
      <c r="B216" s="204" t="s">
        <v>82</v>
      </c>
      <c r="C216" s="256"/>
      <c r="D216" s="288">
        <f>'патриотика0,3625'!D328</f>
        <v>0.36249999999999999</v>
      </c>
      <c r="E216" s="288">
        <f>'патриотика0,3625'!E328</f>
        <v>243.6</v>
      </c>
      <c r="F216" s="203">
        <f t="shared" si="14"/>
        <v>88.304999999999993</v>
      </c>
      <c r="G216" s="361"/>
    </row>
    <row r="217" spans="1:7" ht="27" x14ac:dyDescent="0.25">
      <c r="A217" s="372" t="str">
        <f>'патриотика0,3625'!A329</f>
        <v>Папки-файлы перфорированные А4 BRAUBERG, КОМПЛЕКТ 100 шт., гладкие, Яблоко, 35 мкм, 221710</v>
      </c>
      <c r="B217" s="204" t="s">
        <v>82</v>
      </c>
      <c r="C217" s="256"/>
      <c r="D217" s="288">
        <f>'патриотика0,3625'!D329</f>
        <v>1.8125</v>
      </c>
      <c r="E217" s="288">
        <f>'патриотика0,3625'!E329</f>
        <v>308.79000000000002</v>
      </c>
      <c r="F217" s="203">
        <f t="shared" si="14"/>
        <v>559.68187499999999</v>
      </c>
      <c r="G217" s="361"/>
    </row>
    <row r="218" spans="1:7" ht="27" x14ac:dyDescent="0.25">
      <c r="A218" s="372" t="str">
        <f>'патриотика0,3625'!A330</f>
        <v>Полотенца бумажные быт., спайка 2 шт., 2-х слойные, (2х12,5 м), VEIRO (Вейро), белые, 5п22,ш/к 90995</v>
      </c>
      <c r="B218" s="204" t="s">
        <v>82</v>
      </c>
      <c r="C218" s="256"/>
      <c r="D218" s="288">
        <f>'патриотика0,3625'!D330</f>
        <v>29</v>
      </c>
      <c r="E218" s="288">
        <f>'патриотика0,3625'!E330</f>
        <v>131.84</v>
      </c>
      <c r="F218" s="203">
        <f t="shared" si="14"/>
        <v>3823.36</v>
      </c>
      <c r="G218" s="361"/>
    </row>
    <row r="219" spans="1:7" ht="27" x14ac:dyDescent="0.25">
      <c r="A219" s="372" t="str">
        <f>'патриотика0,3625'!A331</f>
        <v>Ручка шариковая масляная BRAUBERG "Extra Glide Soft Color", СИНЯЯ, узел 0,7 мм, линия письма 0,35 мм, 142928</v>
      </c>
      <c r="B219" s="204" t="s">
        <v>82</v>
      </c>
      <c r="C219" s="256"/>
      <c r="D219" s="288">
        <f>'патриотика0,3625'!D331</f>
        <v>4.3499999999999996</v>
      </c>
      <c r="E219" s="288">
        <f>'патриотика0,3625'!E331</f>
        <v>31.05</v>
      </c>
      <c r="F219" s="203">
        <f t="shared" si="14"/>
        <v>135.0675</v>
      </c>
      <c r="G219" s="361"/>
    </row>
    <row r="220" spans="1:7" ht="27" x14ac:dyDescent="0.25">
      <c r="A220" s="372" t="str">
        <f>'патриотика0,3625'!A332</f>
        <v>Силовые кнопки-гвоздики BRAUBERG  цветные (шарики), 50 шт., в карт. коробке, 221550</v>
      </c>
      <c r="B220" s="204" t="s">
        <v>82</v>
      </c>
      <c r="C220" s="256"/>
      <c r="D220" s="288">
        <f>'патриотика0,3625'!D332</f>
        <v>1.8125</v>
      </c>
      <c r="E220" s="288">
        <f>'патриотика0,3625'!E332</f>
        <v>69.11</v>
      </c>
      <c r="F220" s="203">
        <f t="shared" si="14"/>
        <v>125.261875</v>
      </c>
      <c r="G220" s="361"/>
    </row>
    <row r="221" spans="1:7" ht="27" x14ac:dyDescent="0.25">
      <c r="A221" s="372" t="str">
        <f>'патриотика0,3625'!A333</f>
        <v>Силовые кнопки-гвоздики BRAUBERG цветные, 50шт., в карт. коробке, 220557</v>
      </c>
      <c r="B221" s="204" t="s">
        <v>82</v>
      </c>
      <c r="C221" s="256"/>
      <c r="D221" s="288">
        <f>'патриотика0,3625'!D333</f>
        <v>1.8125</v>
      </c>
      <c r="E221" s="288">
        <f>'патриотика0,3625'!E333</f>
        <v>50.34</v>
      </c>
      <c r="F221" s="203">
        <f t="shared" si="14"/>
        <v>91.241250000000008</v>
      </c>
      <c r="G221" s="361"/>
    </row>
    <row r="222" spans="1:7" x14ac:dyDescent="0.25">
      <c r="A222" s="372" t="str">
        <f>'патриотика0,3625'!A334</f>
        <v>Скобы для степлера BRAUBERG №26/6 1000 штук, 225973</v>
      </c>
      <c r="B222" s="204" t="s">
        <v>82</v>
      </c>
      <c r="C222" s="256"/>
      <c r="D222" s="288">
        <f>'патриотика0,3625'!D334</f>
        <v>2.1749999999999998</v>
      </c>
      <c r="E222" s="288">
        <f>'патриотика0,3625'!E334</f>
        <v>25.91</v>
      </c>
      <c r="F222" s="203">
        <f t="shared" si="14"/>
        <v>56.354249999999993</v>
      </c>
      <c r="G222" s="361"/>
    </row>
    <row r="223" spans="1:7" x14ac:dyDescent="0.25">
      <c r="A223" s="372" t="str">
        <f>'патриотика0,3625'!A335</f>
        <v>Скобы для степлера BRAUBERG №24/6 1000 штук, 220950</v>
      </c>
      <c r="B223" s="204" t="s">
        <v>82</v>
      </c>
      <c r="C223" s="256"/>
      <c r="D223" s="288">
        <f>'патриотика0,3625'!D335</f>
        <v>1.8125</v>
      </c>
      <c r="E223" s="288">
        <f>'патриотика0,3625'!E335</f>
        <v>28.99</v>
      </c>
      <c r="F223" s="203">
        <f t="shared" si="14"/>
        <v>52.544374999999995</v>
      </c>
      <c r="G223" s="361"/>
    </row>
    <row r="224" spans="1:7" ht="27" x14ac:dyDescent="0.25">
      <c r="A224" s="372" t="str">
        <f>'патриотика0,3625'!A336</f>
        <v>Скрепки BRAUBERG, 25 мм, никелированные, треугольные, 100 шт., в картонной коробке, 270440</v>
      </c>
      <c r="B224" s="204" t="s">
        <v>82</v>
      </c>
      <c r="C224" s="256"/>
      <c r="D224" s="288">
        <f>'патриотика0,3625'!D336</f>
        <v>3.625</v>
      </c>
      <c r="E224" s="288">
        <f>'патриотика0,3625'!E336</f>
        <v>35.57</v>
      </c>
      <c r="F224" s="203">
        <f t="shared" ref="F224:F286" si="15">D224*E224</f>
        <v>128.94125</v>
      </c>
    </row>
    <row r="225" spans="1:6" ht="27" x14ac:dyDescent="0.25">
      <c r="A225" s="372" t="str">
        <f>'патриотика0,3625'!A337</f>
        <v>Скрепки BRAUBERG, 28 мм, омедненные, 100 шт., в картонной коробке, 270448</v>
      </c>
      <c r="B225" s="204" t="s">
        <v>82</v>
      </c>
      <c r="C225" s="256"/>
      <c r="D225" s="288">
        <f>'патриотика0,3625'!D337</f>
        <v>3.625</v>
      </c>
      <c r="E225" s="288">
        <f>'патриотика0,3625'!E337</f>
        <v>66.36</v>
      </c>
      <c r="F225" s="203">
        <f t="shared" si="15"/>
        <v>240.55500000000001</v>
      </c>
    </row>
    <row r="226" spans="1:6" ht="27" x14ac:dyDescent="0.25">
      <c r="A226" s="372" t="str">
        <f>'патриотика0,3625'!A338</f>
        <v>Скрепки большие 50 мм, BRAUBERG, оцинкованные, гофрированные, 50 шт., в картонной коробке, 270446</v>
      </c>
      <c r="B226" s="204" t="s">
        <v>82</v>
      </c>
      <c r="C226" s="256"/>
      <c r="D226" s="288">
        <f>'патриотика0,3625'!D338</f>
        <v>0.72499999999999998</v>
      </c>
      <c r="E226" s="288">
        <f>'патриотика0,3625'!E338</f>
        <v>67.56</v>
      </c>
      <c r="F226" s="203">
        <f t="shared" si="15"/>
        <v>48.981000000000002</v>
      </c>
    </row>
    <row r="227" spans="1:6" ht="27" x14ac:dyDescent="0.25">
      <c r="A227" s="372" t="str">
        <f>'патриотика0,3625'!A339</f>
        <v>Средство для мытья пола ЛАЙМА "Лимонная свежесть", концентрат, 5кг, 601606</v>
      </c>
      <c r="B227" s="204" t="s">
        <v>82</v>
      </c>
      <c r="C227" s="256"/>
      <c r="D227" s="288">
        <f>'патриотика0,3625'!D339</f>
        <v>0.36249999999999999</v>
      </c>
      <c r="E227" s="288">
        <f>'патриотика0,3625'!E339</f>
        <v>437.29</v>
      </c>
      <c r="F227" s="203">
        <f t="shared" si="15"/>
        <v>158.51762500000001</v>
      </c>
    </row>
    <row r="228" spans="1:6" ht="27" x14ac:dyDescent="0.25">
      <c r="A228" s="372" t="str">
        <f>'патриотика0,3625'!A340</f>
        <v>Средство для мытья пола ЛАЙМА "Морской бриз", концентрат, 5кг, 602296</v>
      </c>
      <c r="B228" s="204" t="s">
        <v>82</v>
      </c>
      <c r="C228" s="256"/>
      <c r="D228" s="288">
        <f>'патриотика0,3625'!D340</f>
        <v>0.36249999999999999</v>
      </c>
      <c r="E228" s="288">
        <f>'патриотика0,3625'!E340</f>
        <v>434.95</v>
      </c>
      <c r="F228" s="203">
        <f t="shared" si="15"/>
        <v>157.669375</v>
      </c>
    </row>
    <row r="229" spans="1:6" ht="27" x14ac:dyDescent="0.25">
      <c r="A229" s="372" t="str">
        <f>'патриотика0,3625'!A341</f>
        <v>Средство для мытья стекол и зеркал с антибактериальным эффектом 5 л SYNERGETIC, биоразлагаемое, 96</v>
      </c>
      <c r="B229" s="204" t="s">
        <v>82</v>
      </c>
      <c r="C229" s="256"/>
      <c r="D229" s="288">
        <f>'патриотика0,3625'!D341</f>
        <v>1.0874999999999999</v>
      </c>
      <c r="E229" s="288">
        <f>'патриотика0,3625'!E341</f>
        <v>580.72</v>
      </c>
      <c r="F229" s="203">
        <f t="shared" si="15"/>
        <v>631.53300000000002</v>
      </c>
    </row>
    <row r="230" spans="1:6" ht="40.5" x14ac:dyDescent="0.25">
      <c r="A230" s="372" t="str">
        <f>'патриотика0,3625'!A342</f>
        <v>Стиратели магнитные для магнитно-маркерной доски, диаметр 90 мм, «Смайлик», КОМПЛЕКТ 3 ШТ., STAFF «Basic», ассорти, 237502</v>
      </c>
      <c r="B230" s="204" t="s">
        <v>82</v>
      </c>
      <c r="C230" s="256"/>
      <c r="D230" s="288">
        <f>'патриотика0,3625'!D342</f>
        <v>0.36249999999999999</v>
      </c>
      <c r="E230" s="288">
        <f>'патриотика0,3625'!E342</f>
        <v>231.68</v>
      </c>
      <c r="F230" s="203">
        <f t="shared" si="15"/>
        <v>83.983999999999995</v>
      </c>
    </row>
    <row r="231" spans="1:6" x14ac:dyDescent="0.25">
      <c r="A231" s="372" t="str">
        <f>'патриотика0,3625'!A343</f>
        <v>Стиратель для магнитно-маркерной доски BRAUBERG, 230756</v>
      </c>
      <c r="B231" s="204" t="s">
        <v>82</v>
      </c>
      <c r="C231" s="256"/>
      <c r="D231" s="288">
        <f>'патриотика0,3625'!D343</f>
        <v>0.36249999999999999</v>
      </c>
      <c r="E231" s="288">
        <f>'патриотика0,3625'!E343</f>
        <v>154.44</v>
      </c>
      <c r="F231" s="203">
        <f t="shared" si="15"/>
        <v>55.984499999999997</v>
      </c>
    </row>
    <row r="232" spans="1:6" ht="27" x14ac:dyDescent="0.25">
      <c r="A232" s="372" t="str">
        <f>'патриотика0,3625'!A344</f>
        <v>Стяжка (хомут) нейлоновая сверхпрочная POWER LOCK, 2,5х150 мм, КОМПЛЕКТ 100 шт., белая, SONNEN, 607919</v>
      </c>
      <c r="B232" s="204" t="s">
        <v>82</v>
      </c>
      <c r="C232" s="256"/>
      <c r="D232" s="288">
        <f>'патриотика0,3625'!D344</f>
        <v>3.625</v>
      </c>
      <c r="E232" s="288">
        <f>'патриотика0,3625'!E344</f>
        <v>44.9</v>
      </c>
      <c r="F232" s="203">
        <f t="shared" si="15"/>
        <v>162.76249999999999</v>
      </c>
    </row>
    <row r="233" spans="1:6" ht="27" x14ac:dyDescent="0.25">
      <c r="A233" s="372" t="str">
        <f>'патриотика0,3625'!A345</f>
        <v>Транспортир 10 см, 180 градусов, металлический, ПИФАГОР, 210637</v>
      </c>
      <c r="B233" s="204" t="s">
        <v>82</v>
      </c>
      <c r="C233" s="256"/>
      <c r="D233" s="288">
        <f>'патриотика0,3625'!D345</f>
        <v>3.625</v>
      </c>
      <c r="E233" s="288">
        <f>'патриотика0,3625'!E345</f>
        <v>17.850000000000001</v>
      </c>
      <c r="F233" s="203">
        <f t="shared" si="15"/>
        <v>64.706250000000011</v>
      </c>
    </row>
    <row r="234" spans="1:6" ht="27" x14ac:dyDescent="0.25">
      <c r="A234" s="372" t="str">
        <f>'патриотика0,3625'!A346</f>
        <v>Хомуты (стяжки) нейлоновые, 2,5 мм х 200 мм, комплект 100 шт., REXANT, белые, европодвес, 07-0200-4</v>
      </c>
      <c r="B234" s="204" t="s">
        <v>82</v>
      </c>
      <c r="C234" s="256"/>
      <c r="D234" s="288">
        <f>'патриотика0,3625'!D346</f>
        <v>1.8125</v>
      </c>
      <c r="E234" s="288">
        <f>'патриотика0,3625'!E346</f>
        <v>177.54</v>
      </c>
      <c r="F234" s="203">
        <f t="shared" si="15"/>
        <v>321.79124999999999</v>
      </c>
    </row>
    <row r="235" spans="1:6" ht="27" x14ac:dyDescent="0.25">
      <c r="A235" s="372" t="str">
        <f>'патриотика0,3625'!A347</f>
        <v>Хомуты (стяжки), нейлоновые, 3,6 мм х 300 мм, комплект 100 шт., PROCONNECT, белые, европодвес, 57-0300</v>
      </c>
      <c r="B235" s="204" t="s">
        <v>82</v>
      </c>
      <c r="C235" s="256"/>
      <c r="D235" s="288">
        <f>'патриотика0,3625'!D347</f>
        <v>1.8125</v>
      </c>
      <c r="E235" s="288">
        <f>'патриотика0,3625'!E347</f>
        <v>302.51</v>
      </c>
      <c r="F235" s="203">
        <f t="shared" si="15"/>
        <v>548.29937499999994</v>
      </c>
    </row>
    <row r="236" spans="1:6" ht="27" x14ac:dyDescent="0.25">
      <c r="A236" s="372" t="str">
        <f>'патриотика0,3625'!A348</f>
        <v>Циркуль BRAUBERG "Student Oxford", 140мм, 1 сгибаемая ножка, подстраиваемая игла, чехол, 210316</v>
      </c>
      <c r="B236" s="204" t="s">
        <v>82</v>
      </c>
      <c r="C236" s="256"/>
      <c r="D236" s="288">
        <f>'патриотика0,3625'!D348</f>
        <v>3.625</v>
      </c>
      <c r="E236" s="288">
        <f>'патриотика0,3625'!E348</f>
        <v>185.51</v>
      </c>
      <c r="F236" s="203">
        <f t="shared" si="15"/>
        <v>672.47375</v>
      </c>
    </row>
    <row r="237" spans="1:6" ht="27" x14ac:dyDescent="0.25">
      <c r="A237" s="372" t="str">
        <f>'патриотика0,3625'!A349</f>
        <v>Чистящая жидкость-спрей BRAUBERG для маркерных досок, 250 мл, 510119</v>
      </c>
      <c r="B237" s="204" t="s">
        <v>82</v>
      </c>
      <c r="C237" s="256"/>
      <c r="D237" s="288">
        <f>'патриотика0,3625'!D349</f>
        <v>4.3499999999999996</v>
      </c>
      <c r="E237" s="288">
        <f>'патриотика0,3625'!E349</f>
        <v>138.43</v>
      </c>
      <c r="F237" s="203">
        <f t="shared" si="15"/>
        <v>602.17049999999995</v>
      </c>
    </row>
    <row r="238" spans="1:6" ht="27" x14ac:dyDescent="0.25">
      <c r="A238" s="372" t="str">
        <f>'патриотика0,3625'!A350</f>
        <v>Чистящая жидкость-спрей для маркерных досок УСИЛЕННАЯ ФОРМУЛА, BRAUBERG TURBO MAX, 250 мл</v>
      </c>
      <c r="B238" s="204" t="s">
        <v>82</v>
      </c>
      <c r="C238" s="256"/>
      <c r="D238" s="288">
        <f>'патриотика0,3625'!D350</f>
        <v>0.72499999999999998</v>
      </c>
      <c r="E238" s="288">
        <f>'патриотика0,3625'!E350</f>
        <v>194.61</v>
      </c>
      <c r="F238" s="203">
        <f t="shared" si="15"/>
        <v>141.09225000000001</v>
      </c>
    </row>
    <row r="239" spans="1:6" ht="27" x14ac:dyDescent="0.25">
      <c r="A239" s="372" t="str">
        <f>'патриотика0,3625'!A351</f>
        <v>Чистящее средство 1 л DOMESTOS PROFESSIONAL универсальное дезинфицирующее, отбеливающий эффект</v>
      </c>
      <c r="B239" s="204" t="s">
        <v>82</v>
      </c>
      <c r="C239" s="256"/>
      <c r="D239" s="288">
        <f>'патриотика0,3625'!D351</f>
        <v>2.1749999999999998</v>
      </c>
      <c r="E239" s="288">
        <f>'патриотика0,3625'!E351</f>
        <v>229.03</v>
      </c>
      <c r="F239" s="203">
        <f t="shared" si="15"/>
        <v>498.14024999999998</v>
      </c>
    </row>
    <row r="240" spans="1:6" ht="27" x14ac:dyDescent="0.25">
      <c r="A240" s="372" t="str">
        <f>'патриотика0,3625'!A352</f>
        <v>Средство ПЕМОЛЮКС Сода-5 "Яблоко", порошок, 480г, ш/к 80777</v>
      </c>
      <c r="B240" s="204" t="s">
        <v>82</v>
      </c>
      <c r="C240" s="256"/>
      <c r="D240" s="288">
        <f>'патриотика0,3625'!D352</f>
        <v>5.8</v>
      </c>
      <c r="E240" s="288">
        <f>'патриотика0,3625'!E352</f>
        <v>101.46</v>
      </c>
      <c r="F240" s="203">
        <f t="shared" si="15"/>
        <v>588.46799999999996</v>
      </c>
    </row>
    <row r="241" spans="1:6" ht="27" x14ac:dyDescent="0.25">
      <c r="A241" s="372" t="str">
        <f>'патриотика0,3625'!A353</f>
        <v>Чистящее средство 5 л DOMESTOS с антивирусным и отбеливающим эффектом «Свежесть Атлантики»</v>
      </c>
      <c r="B241" s="204" t="s">
        <v>82</v>
      </c>
      <c r="C241" s="256"/>
      <c r="D241" s="288">
        <f>'патриотика0,3625'!D353</f>
        <v>1.45</v>
      </c>
      <c r="E241" s="288">
        <f>'патриотика0,3625'!E353</f>
        <v>867.36</v>
      </c>
      <c r="F241" s="203">
        <f t="shared" si="15"/>
        <v>1257.672</v>
      </c>
    </row>
    <row r="242" spans="1:6" ht="27" x14ac:dyDescent="0.25">
      <c r="A242" s="372" t="str">
        <f>'патриотика0,3625'!A354</f>
        <v>Чистящие салфетки для маркерных досок, в тубе 100 шт., влажные, BRAUBERG, 513029</v>
      </c>
      <c r="B242" s="204" t="s">
        <v>82</v>
      </c>
      <c r="C242" s="256"/>
      <c r="D242" s="288">
        <f>'патриотика0,3625'!D354</f>
        <v>0.72499999999999998</v>
      </c>
      <c r="E242" s="288">
        <f>'патриотика0,3625'!E354</f>
        <v>164.38</v>
      </c>
      <c r="F242" s="203">
        <f t="shared" si="15"/>
        <v>119.1755</v>
      </c>
    </row>
    <row r="243" spans="1:6" x14ac:dyDescent="0.25">
      <c r="A243" s="372" t="str">
        <f>'патриотика0,3625'!A355</f>
        <v>булавка</v>
      </c>
      <c r="B243" s="204" t="s">
        <v>82</v>
      </c>
      <c r="C243" s="256"/>
      <c r="D243" s="288">
        <f>'патриотика0,3625'!D355</f>
        <v>0.72499999999999998</v>
      </c>
      <c r="E243" s="288">
        <f>'патриотика0,3625'!E355</f>
        <v>250</v>
      </c>
      <c r="F243" s="203">
        <f t="shared" si="15"/>
        <v>181.25</v>
      </c>
    </row>
    <row r="244" spans="1:6" x14ac:dyDescent="0.25">
      <c r="A244" s="372" t="str">
        <f>'патриотика0,3625'!A356</f>
        <v>пистолет для скоб</v>
      </c>
      <c r="B244" s="204" t="s">
        <v>82</v>
      </c>
      <c r="C244" s="256"/>
      <c r="D244" s="288">
        <f>'патриотика0,3625'!D356</f>
        <v>0.36249999999999999</v>
      </c>
      <c r="E244" s="288">
        <f>'патриотика0,3625'!E356</f>
        <v>650</v>
      </c>
      <c r="F244" s="203">
        <f t="shared" si="15"/>
        <v>235.625</v>
      </c>
    </row>
    <row r="245" spans="1:6" x14ac:dyDescent="0.25">
      <c r="A245" s="372" t="str">
        <f>'патриотика0,3625'!A357</f>
        <v>Пиломатериал</v>
      </c>
      <c r="B245" s="204" t="s">
        <v>82</v>
      </c>
      <c r="C245" s="256"/>
      <c r="D245" s="288">
        <f>'патриотика0,3625'!D357</f>
        <v>2.1749999999999998</v>
      </c>
      <c r="E245" s="288">
        <f>'патриотика0,3625'!E357</f>
        <v>20000</v>
      </c>
      <c r="F245" s="203">
        <f t="shared" si="15"/>
        <v>43500</v>
      </c>
    </row>
    <row r="246" spans="1:6" x14ac:dyDescent="0.25">
      <c r="A246" s="372" t="str">
        <f>'патриотика0,3625'!A358</f>
        <v>Тонеры для картриджей Kyocera</v>
      </c>
      <c r="B246" s="204" t="s">
        <v>82</v>
      </c>
      <c r="C246" s="256"/>
      <c r="D246" s="288">
        <f>'патриотика0,3625'!D358</f>
        <v>1.8125</v>
      </c>
      <c r="E246" s="288">
        <f>'патриотика0,3625'!E358</f>
        <v>2500</v>
      </c>
      <c r="F246" s="203">
        <f t="shared" si="15"/>
        <v>4531.25</v>
      </c>
    </row>
    <row r="247" spans="1:6" x14ac:dyDescent="0.25">
      <c r="A247" s="372" t="str">
        <f>'патриотика0,3625'!A359</f>
        <v xml:space="preserve">Мешки для мусора </v>
      </c>
      <c r="B247" s="204" t="s">
        <v>82</v>
      </c>
      <c r="C247" s="256"/>
      <c r="D247" s="288">
        <f>'патриотика0,3625'!D359</f>
        <v>72.5</v>
      </c>
      <c r="E247" s="288">
        <f>'патриотика0,3625'!E359</f>
        <v>100</v>
      </c>
      <c r="F247" s="203">
        <f t="shared" si="15"/>
        <v>7250</v>
      </c>
    </row>
    <row r="248" spans="1:6" x14ac:dyDescent="0.25">
      <c r="A248" s="372" t="str">
        <f>'патриотика0,3625'!A360</f>
        <v>Жидкое мыло</v>
      </c>
      <c r="B248" s="204" t="s">
        <v>82</v>
      </c>
      <c r="C248" s="256"/>
      <c r="D248" s="288">
        <f>'патриотика0,3625'!D360</f>
        <v>5.4375</v>
      </c>
      <c r="E248" s="288">
        <f>'патриотика0,3625'!E360</f>
        <v>300</v>
      </c>
      <c r="F248" s="203">
        <f t="shared" si="15"/>
        <v>1631.25</v>
      </c>
    </row>
    <row r="249" spans="1:6" x14ac:dyDescent="0.25">
      <c r="A249" s="372" t="str">
        <f>'патриотика0,3625'!A361</f>
        <v>Туалетная бумага</v>
      </c>
      <c r="B249" s="204" t="s">
        <v>82</v>
      </c>
      <c r="C249" s="256"/>
      <c r="D249" s="288">
        <f>'патриотика0,3625'!D361</f>
        <v>9.7874999999999996</v>
      </c>
      <c r="E249" s="288">
        <f>'патриотика0,3625'!E361</f>
        <v>50</v>
      </c>
      <c r="F249" s="203">
        <f t="shared" si="15"/>
        <v>489.375</v>
      </c>
    </row>
    <row r="250" spans="1:6" x14ac:dyDescent="0.25">
      <c r="A250" s="372" t="str">
        <f>'патриотика0,3625'!A362</f>
        <v>Тряпки для мытья</v>
      </c>
      <c r="B250" s="204" t="s">
        <v>82</v>
      </c>
      <c r="C250" s="256"/>
      <c r="D250" s="288">
        <f>'патриотика0,3625'!D362</f>
        <v>0.36249999999999999</v>
      </c>
      <c r="E250" s="288">
        <f>'патриотика0,3625'!E362</f>
        <v>203</v>
      </c>
      <c r="F250" s="203">
        <f t="shared" si="15"/>
        <v>73.587499999999991</v>
      </c>
    </row>
    <row r="251" spans="1:6" x14ac:dyDescent="0.25">
      <c r="A251" s="372" t="str">
        <f>'патриотика0,3625'!A363</f>
        <v>Бытовая химия</v>
      </c>
      <c r="B251" s="204" t="s">
        <v>82</v>
      </c>
      <c r="C251" s="256"/>
      <c r="D251" s="288">
        <f>'патриотика0,3625'!D363</f>
        <v>7.25</v>
      </c>
      <c r="E251" s="288">
        <f>'патриотика0,3625'!E363</f>
        <v>1500</v>
      </c>
      <c r="F251" s="203">
        <f t="shared" si="15"/>
        <v>10875</v>
      </c>
    </row>
    <row r="252" spans="1:6" x14ac:dyDescent="0.25">
      <c r="A252" s="372" t="str">
        <f>'патриотика0,3625'!A364</f>
        <v>Фанера</v>
      </c>
      <c r="B252" s="204" t="s">
        <v>82</v>
      </c>
      <c r="C252" s="256"/>
      <c r="D252" s="288">
        <f>'патриотика0,3625'!D364</f>
        <v>10.875</v>
      </c>
      <c r="E252" s="288">
        <f>'патриотика0,3625'!E364</f>
        <v>1300</v>
      </c>
      <c r="F252" s="203">
        <f t="shared" si="15"/>
        <v>14137.5</v>
      </c>
    </row>
    <row r="253" spans="1:6" x14ac:dyDescent="0.25">
      <c r="A253" s="372" t="str">
        <f>'патриотика0,3625'!A365</f>
        <v>смеситель + подводка</v>
      </c>
      <c r="B253" s="204" t="s">
        <v>82</v>
      </c>
      <c r="C253" s="256"/>
      <c r="D253" s="288">
        <f>'патриотика0,3625'!D365</f>
        <v>0.36249999999999999</v>
      </c>
      <c r="E253" s="288">
        <f>'патриотика0,3625'!E365</f>
        <v>4560</v>
      </c>
      <c r="F253" s="203">
        <f t="shared" si="15"/>
        <v>1653</v>
      </c>
    </row>
    <row r="254" spans="1:6" x14ac:dyDescent="0.25">
      <c r="A254" s="372" t="str">
        <f>'патриотика0,3625'!A366</f>
        <v>Баннера</v>
      </c>
      <c r="B254" s="204" t="s">
        <v>82</v>
      </c>
      <c r="C254" s="256"/>
      <c r="D254" s="288">
        <f>'патриотика0,3625'!D366</f>
        <v>1.8125</v>
      </c>
      <c r="E254" s="288">
        <f>'патриотика0,3625'!E366</f>
        <v>7500</v>
      </c>
      <c r="F254" s="203">
        <f t="shared" si="15"/>
        <v>13593.75</v>
      </c>
    </row>
    <row r="255" spans="1:6" x14ac:dyDescent="0.25">
      <c r="A255" s="372" t="str">
        <f>'патриотика0,3625'!A367</f>
        <v>Гвозди</v>
      </c>
      <c r="B255" s="204" t="s">
        <v>82</v>
      </c>
      <c r="C255" s="256"/>
      <c r="D255" s="288">
        <f>'патриотика0,3625'!D367</f>
        <v>7.25</v>
      </c>
      <c r="E255" s="288">
        <f>'патриотика0,3625'!E367</f>
        <v>1000</v>
      </c>
      <c r="F255" s="203">
        <f t="shared" si="15"/>
        <v>7250</v>
      </c>
    </row>
    <row r="256" spans="1:6" x14ac:dyDescent="0.25">
      <c r="A256" s="372" t="str">
        <f>'патриотика0,3625'!A368</f>
        <v>Тент защитный из тарпаулина</v>
      </c>
      <c r="B256" s="204" t="s">
        <v>82</v>
      </c>
      <c r="C256" s="256"/>
      <c r="D256" s="288">
        <f>'патриотика0,3625'!D368</f>
        <v>1.45</v>
      </c>
      <c r="E256" s="288">
        <f>'патриотика0,3625'!E368</f>
        <v>1550</v>
      </c>
      <c r="F256" s="203">
        <f t="shared" si="15"/>
        <v>2247.5</v>
      </c>
    </row>
    <row r="257" spans="1:9" x14ac:dyDescent="0.25">
      <c r="A257" s="372" t="str">
        <f>'патриотика0,3625'!A369</f>
        <v>Краска эмаль</v>
      </c>
      <c r="B257" s="204" t="s">
        <v>82</v>
      </c>
      <c r="C257" s="256"/>
      <c r="D257" s="288">
        <f>'патриотика0,3625'!D369</f>
        <v>10.875</v>
      </c>
      <c r="E257" s="288">
        <f>'патриотика0,3625'!E369</f>
        <v>250</v>
      </c>
      <c r="F257" s="203">
        <f t="shared" si="15"/>
        <v>2718.75</v>
      </c>
    </row>
    <row r="258" spans="1:9" ht="14.45" customHeight="1" x14ac:dyDescent="0.25">
      <c r="A258" s="372" t="str">
        <f>'патриотика0,3625'!A370</f>
        <v>Краска ВДН</v>
      </c>
      <c r="B258" s="204" t="s">
        <v>82</v>
      </c>
      <c r="C258" s="256"/>
      <c r="D258" s="288">
        <f>'патриотика0,3625'!D370</f>
        <v>3.625</v>
      </c>
      <c r="E258" s="288">
        <f>'патриотика0,3625'!E370</f>
        <v>500</v>
      </c>
      <c r="F258" s="203">
        <f t="shared" si="15"/>
        <v>1812.5</v>
      </c>
      <c r="H258" s="289"/>
      <c r="I258" s="107"/>
    </row>
    <row r="259" spans="1:9" x14ac:dyDescent="0.25">
      <c r="A259" s="372" t="str">
        <f>'патриотика0,3625'!A371</f>
        <v>Кисти</v>
      </c>
      <c r="B259" s="204" t="s">
        <v>82</v>
      </c>
      <c r="C259" s="256"/>
      <c r="D259" s="288">
        <f>'патриотика0,3625'!D371</f>
        <v>14.5</v>
      </c>
      <c r="E259" s="288">
        <f>'патриотика0,3625'!E371</f>
        <v>50</v>
      </c>
      <c r="F259" s="203">
        <f t="shared" si="15"/>
        <v>725</v>
      </c>
      <c r="H259" s="289"/>
      <c r="I259" s="107"/>
    </row>
    <row r="260" spans="1:9" x14ac:dyDescent="0.25">
      <c r="A260" s="372" t="str">
        <f>'патриотика0,3625'!A372</f>
        <v>Перчатка пвх</v>
      </c>
      <c r="B260" s="204" t="s">
        <v>82</v>
      </c>
      <c r="C260" s="256"/>
      <c r="D260" s="288">
        <f>'патриотика0,3625'!D372</f>
        <v>108.75</v>
      </c>
      <c r="E260" s="288">
        <f>'патриотика0,3625'!E372</f>
        <v>30</v>
      </c>
      <c r="F260" s="203">
        <f t="shared" si="15"/>
        <v>3262.5</v>
      </c>
      <c r="H260" s="289"/>
      <c r="I260" s="107"/>
    </row>
    <row r="261" spans="1:9" ht="16.899999999999999" customHeight="1" x14ac:dyDescent="0.25">
      <c r="A261" s="372" t="str">
        <f>'патриотика0,3625'!A373</f>
        <v>краска кудо</v>
      </c>
      <c r="B261" s="204" t="s">
        <v>82</v>
      </c>
      <c r="C261" s="256"/>
      <c r="D261" s="288">
        <f>'патриотика0,3625'!D373</f>
        <v>10.875</v>
      </c>
      <c r="E261" s="288">
        <f>'патриотика0,3625'!E373</f>
        <v>300</v>
      </c>
      <c r="F261" s="203">
        <f t="shared" si="15"/>
        <v>3262.5</v>
      </c>
      <c r="H261" s="289"/>
      <c r="I261" s="107"/>
    </row>
    <row r="262" spans="1:9" ht="15.6" customHeight="1" x14ac:dyDescent="0.25">
      <c r="A262" s="372" t="str">
        <f>'патриотика0,3625'!A374</f>
        <v>Фотобумага</v>
      </c>
      <c r="B262" s="204" t="s">
        <v>82</v>
      </c>
      <c r="C262" s="256"/>
      <c r="D262" s="288">
        <f>'патриотика0,3625'!D374</f>
        <v>18.125</v>
      </c>
      <c r="E262" s="288">
        <f>'патриотика0,3625'!E374</f>
        <v>720</v>
      </c>
      <c r="F262" s="203">
        <f t="shared" si="15"/>
        <v>13050</v>
      </c>
      <c r="H262" s="289"/>
      <c r="I262" s="107"/>
    </row>
    <row r="263" spans="1:9" x14ac:dyDescent="0.25">
      <c r="A263" s="372" t="str">
        <f>'патриотика0,3625'!A375</f>
        <v>Канцелярские расходники</v>
      </c>
      <c r="B263" s="204" t="s">
        <v>82</v>
      </c>
      <c r="C263" s="256"/>
      <c r="D263" s="288">
        <f>'патриотика0,3625'!D375</f>
        <v>36.25</v>
      </c>
      <c r="E263" s="288">
        <f>'патриотика0,3625'!E375</f>
        <v>50</v>
      </c>
      <c r="F263" s="203">
        <f t="shared" si="15"/>
        <v>1812.5</v>
      </c>
      <c r="H263" s="289"/>
      <c r="I263" s="107"/>
    </row>
    <row r="264" spans="1:9" x14ac:dyDescent="0.25">
      <c r="A264" s="372" t="str">
        <f>'патриотика0,3625'!A376</f>
        <v>Канцелярия (ручки, карандаши)</v>
      </c>
      <c r="B264" s="204" t="s">
        <v>82</v>
      </c>
      <c r="C264" s="256"/>
      <c r="D264" s="288">
        <f>'патриотика0,3625'!D376</f>
        <v>36.25</v>
      </c>
      <c r="E264" s="288">
        <f>'патриотика0,3625'!E376</f>
        <v>44.4</v>
      </c>
      <c r="F264" s="203">
        <f t="shared" si="15"/>
        <v>1609.5</v>
      </c>
      <c r="H264" s="289"/>
      <c r="I264" s="107"/>
    </row>
    <row r="265" spans="1:9" x14ac:dyDescent="0.25">
      <c r="A265" s="372" t="str">
        <f>'патриотика0,3625'!A377</f>
        <v>Офисные принадлежности (папки, скоросшиватели, файлы)</v>
      </c>
      <c r="B265" s="204" t="s">
        <v>82</v>
      </c>
      <c r="C265" s="256"/>
      <c r="D265" s="288">
        <f>'патриотика0,3625'!D377</f>
        <v>36.25</v>
      </c>
      <c r="E265" s="288">
        <f>'патриотика0,3625'!E377</f>
        <v>104.9</v>
      </c>
      <c r="F265" s="203">
        <f t="shared" si="15"/>
        <v>3802.625</v>
      </c>
      <c r="H265" s="289"/>
      <c r="I265" s="107"/>
    </row>
    <row r="266" spans="1:9" x14ac:dyDescent="0.25">
      <c r="A266" s="372" t="str">
        <f>'патриотика0,3625'!A378</f>
        <v>Картридж НР</v>
      </c>
      <c r="B266" s="204" t="s">
        <v>82</v>
      </c>
      <c r="C266" s="256"/>
      <c r="D266" s="288">
        <f>'патриотика0,3625'!D378</f>
        <v>2.1749999999999998</v>
      </c>
      <c r="E266" s="288">
        <f>'патриотика0,3625'!E378</f>
        <v>3235</v>
      </c>
      <c r="F266" s="203">
        <f t="shared" si="15"/>
        <v>7036.1249999999991</v>
      </c>
      <c r="H266" s="289"/>
      <c r="I266" s="107"/>
    </row>
    <row r="267" spans="1:9" x14ac:dyDescent="0.25">
      <c r="A267" s="372" t="str">
        <f>'патриотика0,3625'!A379</f>
        <v>Грабли, лопаты</v>
      </c>
      <c r="B267" s="204" t="s">
        <v>82</v>
      </c>
      <c r="C267" s="256"/>
      <c r="D267" s="288">
        <f>'патриотика0,3625'!D379</f>
        <v>3.625</v>
      </c>
      <c r="E267" s="288">
        <f>'патриотика0,3625'!E379</f>
        <v>400</v>
      </c>
      <c r="F267" s="203">
        <f t="shared" si="15"/>
        <v>1450</v>
      </c>
      <c r="H267" s="289"/>
      <c r="I267" s="107"/>
    </row>
    <row r="268" spans="1:9" x14ac:dyDescent="0.25">
      <c r="A268" s="372" t="str">
        <f>'патриотика0,3625'!A380</f>
        <v>ГСМ УАЗ (Масло двигатель)</v>
      </c>
      <c r="B268" s="204" t="s">
        <v>82</v>
      </c>
      <c r="C268" s="256"/>
      <c r="D268" s="288">
        <f>'патриотика0,3625'!D380</f>
        <v>7.25</v>
      </c>
      <c r="E268" s="288">
        <f>'патриотика0,3625'!E380</f>
        <v>800</v>
      </c>
      <c r="F268" s="203">
        <f t="shared" si="15"/>
        <v>5800</v>
      </c>
      <c r="H268" s="289"/>
      <c r="I268" s="107"/>
    </row>
    <row r="269" spans="1:9" x14ac:dyDescent="0.25">
      <c r="A269" s="372" t="str">
        <f>'патриотика0,3625'!A381</f>
        <v>ГСМ Бензин</v>
      </c>
      <c r="B269" s="204" t="s">
        <v>82</v>
      </c>
      <c r="C269" s="256"/>
      <c r="D269" s="288">
        <f>'патриотика0,3625'!D381</f>
        <v>942.5</v>
      </c>
      <c r="E269" s="288">
        <f>'патриотика0,3625'!E381</f>
        <v>60</v>
      </c>
      <c r="F269" s="203">
        <f t="shared" si="15"/>
        <v>56550</v>
      </c>
      <c r="H269" s="289"/>
      <c r="I269" s="107"/>
    </row>
    <row r="270" spans="1:9" x14ac:dyDescent="0.25">
      <c r="A270" s="372" t="str">
        <f>'патриотика0,3625'!A382</f>
        <v>наклейка на стенд 20*120</v>
      </c>
      <c r="B270" s="204" t="s">
        <v>82</v>
      </c>
      <c r="C270" s="256"/>
      <c r="D270" s="288">
        <f>'патриотика0,3625'!D382</f>
        <v>2.1749999999999998</v>
      </c>
      <c r="E270" s="288">
        <f>'патриотика0,3625'!E382</f>
        <v>700</v>
      </c>
      <c r="F270" s="203">
        <f t="shared" si="15"/>
        <v>1522.4999999999998</v>
      </c>
      <c r="H270" s="289"/>
      <c r="I270" s="107"/>
    </row>
    <row r="271" spans="1:9" x14ac:dyDescent="0.25">
      <c r="A271" s="372" t="str">
        <f>'патриотика0,3625'!A383</f>
        <v>наклейка на стенд 20*200</v>
      </c>
      <c r="B271" s="204" t="s">
        <v>82</v>
      </c>
      <c r="C271" s="256"/>
      <c r="D271" s="288">
        <f>'патриотика0,3625'!D383</f>
        <v>0.36249999999999999</v>
      </c>
      <c r="E271" s="288">
        <f>'патриотика0,3625'!E383</f>
        <v>1000</v>
      </c>
      <c r="F271" s="203">
        <f t="shared" si="15"/>
        <v>362.5</v>
      </c>
      <c r="H271" s="289"/>
      <c r="I271" s="107"/>
    </row>
    <row r="272" spans="1:9" x14ac:dyDescent="0.25">
      <c r="A272" s="372" t="str">
        <f>'патриотика0,3625'!A384</f>
        <v>флажок настольный</v>
      </c>
      <c r="B272" s="204" t="s">
        <v>82</v>
      </c>
      <c r="C272" s="256"/>
      <c r="D272" s="288">
        <f>'патриотика0,3625'!D384</f>
        <v>5.4375</v>
      </c>
      <c r="E272" s="288">
        <f>'патриотика0,3625'!E384</f>
        <v>320</v>
      </c>
      <c r="F272" s="203">
        <f t="shared" si="15"/>
        <v>1740</v>
      </c>
      <c r="H272" s="289"/>
      <c r="I272" s="107"/>
    </row>
    <row r="273" spans="1:9" x14ac:dyDescent="0.25">
      <c r="A273" s="372" t="str">
        <f>'патриотика0,3625'!A385</f>
        <v>флагшток настольный</v>
      </c>
      <c r="B273" s="204" t="s">
        <v>82</v>
      </c>
      <c r="C273" s="256"/>
      <c r="D273" s="288">
        <f>'патриотика0,3625'!D385</f>
        <v>1.8125</v>
      </c>
      <c r="E273" s="288">
        <f>'патриотика0,3625'!E385</f>
        <v>500</v>
      </c>
      <c r="F273" s="203">
        <f t="shared" si="15"/>
        <v>906.25</v>
      </c>
      <c r="H273" s="289"/>
      <c r="I273" s="107"/>
    </row>
    <row r="274" spans="1:9" x14ac:dyDescent="0.25">
      <c r="A274" s="372" t="str">
        <f>'патриотика0,3625'!A386</f>
        <v>флаг 1*1,5</v>
      </c>
      <c r="B274" s="204" t="s">
        <v>82</v>
      </c>
      <c r="C274" s="256"/>
      <c r="D274" s="288">
        <f>'патриотика0,3625'!D386</f>
        <v>1.0874999999999999</v>
      </c>
      <c r="E274" s="288">
        <f>'патриотика0,3625'!E386</f>
        <v>3500</v>
      </c>
      <c r="F274" s="203">
        <f t="shared" si="15"/>
        <v>3806.2499999999995</v>
      </c>
      <c r="H274" s="289"/>
      <c r="I274" s="107"/>
    </row>
    <row r="275" spans="1:9" x14ac:dyDescent="0.25">
      <c r="A275" s="372" t="str">
        <f>'патриотика0,3625'!A387</f>
        <v>табличка кабинетная</v>
      </c>
      <c r="B275" s="204" t="s">
        <v>82</v>
      </c>
      <c r="C275" s="256"/>
      <c r="D275" s="288">
        <f>'патриотика0,3625'!D387</f>
        <v>2.5375000000000001</v>
      </c>
      <c r="E275" s="288">
        <f>'патриотика0,3625'!E387</f>
        <v>900</v>
      </c>
      <c r="F275" s="203">
        <f t="shared" si="15"/>
        <v>2283.75</v>
      </c>
      <c r="H275" s="289"/>
      <c r="I275" s="107"/>
    </row>
    <row r="276" spans="1:9" x14ac:dyDescent="0.25">
      <c r="A276" s="372" t="str">
        <f>'патриотика0,3625'!A388</f>
        <v xml:space="preserve">футболки по флагманским программам </v>
      </c>
      <c r="B276" s="204" t="s">
        <v>82</v>
      </c>
      <c r="C276" s="256"/>
      <c r="D276" s="288">
        <f>'патриотика0,3625'!D388</f>
        <v>7.25</v>
      </c>
      <c r="E276" s="288">
        <f>'патриотика0,3625'!E388</f>
        <v>2850</v>
      </c>
      <c r="F276" s="203">
        <f t="shared" si="15"/>
        <v>20662.5</v>
      </c>
      <c r="H276" s="289"/>
      <c r="I276" s="107"/>
    </row>
    <row r="277" spans="1:9" x14ac:dyDescent="0.25">
      <c r="A277" s="372" t="str">
        <f>'патриотика0,3625'!A389</f>
        <v>жалюзи 40 см</v>
      </c>
      <c r="B277" s="204" t="s">
        <v>82</v>
      </c>
      <c r="C277" s="256"/>
      <c r="D277" s="288">
        <f>'патриотика0,3625'!D389</f>
        <v>5.4375</v>
      </c>
      <c r="E277" s="288">
        <f>'патриотика0,3625'!E389</f>
        <v>544</v>
      </c>
      <c r="F277" s="203">
        <f t="shared" si="15"/>
        <v>2958</v>
      </c>
      <c r="H277" s="289"/>
      <c r="I277" s="107"/>
    </row>
    <row r="278" spans="1:9" x14ac:dyDescent="0.25">
      <c r="A278" s="372" t="str">
        <f>'патриотика0,3625'!A390</f>
        <v>жалюзи 50 см</v>
      </c>
      <c r="B278" s="204" t="s">
        <v>82</v>
      </c>
      <c r="C278" s="256"/>
      <c r="D278" s="288">
        <f>'патриотика0,3625'!D390</f>
        <v>5.4375</v>
      </c>
      <c r="E278" s="288">
        <f>'патриотика0,3625'!E390</f>
        <v>663</v>
      </c>
      <c r="F278" s="203">
        <f t="shared" si="15"/>
        <v>3605.0625</v>
      </c>
      <c r="H278" s="289"/>
      <c r="I278" s="107"/>
    </row>
    <row r="279" spans="1:9" x14ac:dyDescent="0.25">
      <c r="A279" s="372" t="str">
        <f>'патриотика0,3625'!A391</f>
        <v>штора блэк аут</v>
      </c>
      <c r="B279" s="204" t="s">
        <v>82</v>
      </c>
      <c r="C279" s="256"/>
      <c r="D279" s="288">
        <f>'патриотика0,3625'!D391</f>
        <v>2.5375000000000001</v>
      </c>
      <c r="E279" s="288">
        <f>'патриотика0,3625'!E391</f>
        <v>4087</v>
      </c>
      <c r="F279" s="203">
        <f t="shared" si="15"/>
        <v>10370.762500000001</v>
      </c>
      <c r="H279" s="289"/>
      <c r="I279" s="107"/>
    </row>
    <row r="280" spans="1:9" x14ac:dyDescent="0.25">
      <c r="A280" s="372" t="str">
        <f>'патриотика0,3625'!A392</f>
        <v>ручка двусторонняя дверная</v>
      </c>
      <c r="B280" s="204" t="s">
        <v>82</v>
      </c>
      <c r="C280" s="256"/>
      <c r="D280" s="288">
        <f>'патриотика0,3625'!D392</f>
        <v>2.5375000000000001</v>
      </c>
      <c r="E280" s="288">
        <f>'патриотика0,3625'!E392</f>
        <v>1160</v>
      </c>
      <c r="F280" s="203">
        <f t="shared" si="15"/>
        <v>2943.5</v>
      </c>
      <c r="H280" s="289"/>
      <c r="I280" s="107"/>
    </row>
    <row r="281" spans="1:9" x14ac:dyDescent="0.25">
      <c r="A281" s="372" t="str">
        <f>'патриотика0,3625'!A393</f>
        <v>доска меловая</v>
      </c>
      <c r="B281" s="204" t="s">
        <v>82</v>
      </c>
      <c r="C281" s="256"/>
      <c r="D281" s="288">
        <f>'патриотика0,3625'!D393</f>
        <v>0.36249999999999999</v>
      </c>
      <c r="E281" s="288">
        <f>'патриотика0,3625'!E393</f>
        <v>5000</v>
      </c>
      <c r="F281" s="203">
        <f t="shared" si="15"/>
        <v>1812.5</v>
      </c>
      <c r="H281" s="289"/>
      <c r="I281" s="107"/>
    </row>
    <row r="282" spans="1:9" x14ac:dyDescent="0.25">
      <c r="A282" s="372" t="str">
        <f>'патриотика0,3625'!A394</f>
        <v xml:space="preserve">буклетов агитационных </v>
      </c>
      <c r="B282" s="204" t="s">
        <v>82</v>
      </c>
      <c r="C282" s="256"/>
      <c r="D282" s="288">
        <f>'патриотика0,3625'!D394</f>
        <v>36.25</v>
      </c>
      <c r="E282" s="288">
        <f>'патриотика0,3625'!E394</f>
        <v>95</v>
      </c>
      <c r="F282" s="203">
        <f t="shared" si="15"/>
        <v>3443.75</v>
      </c>
      <c r="H282" s="289"/>
      <c r="I282" s="107"/>
    </row>
    <row r="283" spans="1:9" x14ac:dyDescent="0.25">
      <c r="A283" s="372" t="str">
        <f>'патриотика0,3625'!A395</f>
        <v xml:space="preserve">материалы для ремонта </v>
      </c>
      <c r="B283" s="204" t="s">
        <v>82</v>
      </c>
      <c r="C283" s="256"/>
      <c r="D283" s="288">
        <f>'патриотика0,3625'!D395</f>
        <v>0.36249999999999999</v>
      </c>
      <c r="E283" s="288">
        <f>'патриотика0,3625'!E395</f>
        <v>177337</v>
      </c>
      <c r="F283" s="203">
        <f t="shared" si="15"/>
        <v>64284.662499999999</v>
      </c>
      <c r="H283" s="289"/>
      <c r="I283" s="107"/>
    </row>
    <row r="284" spans="1:9" x14ac:dyDescent="0.25">
      <c r="A284" s="372" t="str">
        <f>'патриотика0,3625'!A396</f>
        <v xml:space="preserve">гравийная крошка </v>
      </c>
      <c r="B284" s="204" t="s">
        <v>82</v>
      </c>
      <c r="C284" s="256"/>
      <c r="D284" s="288">
        <f>'патриотика0,3625'!D396</f>
        <v>10.875</v>
      </c>
      <c r="E284" s="288">
        <f>'патриотика0,3625'!E396</f>
        <v>2000</v>
      </c>
      <c r="F284" s="203">
        <f t="shared" si="15"/>
        <v>21750</v>
      </c>
      <c r="H284" s="289"/>
      <c r="I284" s="107"/>
    </row>
    <row r="285" spans="1:9" x14ac:dyDescent="0.25">
      <c r="A285" s="372" t="str">
        <f>'патриотика0,3625'!A397</f>
        <v>баннер 2*3 м. «МЦ «АУРУМ»</v>
      </c>
      <c r="B285" s="204" t="s">
        <v>82</v>
      </c>
      <c r="C285" s="256"/>
      <c r="D285" s="288">
        <f>'патриотика0,3625'!D397</f>
        <v>0.36249999999999999</v>
      </c>
      <c r="E285" s="288">
        <f>'патриотика0,3625'!E397</f>
        <v>7500</v>
      </c>
      <c r="F285" s="203">
        <f t="shared" si="15"/>
        <v>2718.75</v>
      </c>
      <c r="H285" s="289"/>
      <c r="I285" s="107"/>
    </row>
    <row r="286" spans="1:9" x14ac:dyDescent="0.25">
      <c r="A286" s="372" t="str">
        <f>'патриотика0,3625'!A398</f>
        <v>баннер «Виды деятельности», 3*4 м</v>
      </c>
      <c r="B286" s="204" t="s">
        <v>82</v>
      </c>
      <c r="C286" s="256"/>
      <c r="D286" s="288">
        <f>'патриотика0,3625'!D398</f>
        <v>0.36249999999999999</v>
      </c>
      <c r="E286" s="288">
        <f>'патриотика0,3625'!E398</f>
        <v>15000</v>
      </c>
      <c r="F286" s="203">
        <f t="shared" si="15"/>
        <v>5437.5</v>
      </c>
      <c r="H286" s="289"/>
      <c r="I286" s="107"/>
    </row>
    <row r="287" spans="1:9" hidden="1" x14ac:dyDescent="0.25">
      <c r="A287" s="372">
        <f>'патриотика0,3625'!A399</f>
        <v>0</v>
      </c>
      <c r="B287" s="204"/>
      <c r="C287" s="209"/>
      <c r="D287" s="209"/>
      <c r="E287" s="298"/>
      <c r="F287" s="203"/>
      <c r="H287" s="289"/>
      <c r="I287" s="107"/>
    </row>
    <row r="288" spans="1:9" hidden="1" x14ac:dyDescent="0.25">
      <c r="A288" s="372">
        <f>'патриотика0,3625'!A400</f>
        <v>0</v>
      </c>
      <c r="B288" s="204"/>
      <c r="C288" s="209"/>
      <c r="D288" s="209"/>
      <c r="E288" s="298"/>
      <c r="F288" s="203"/>
      <c r="H288" s="289"/>
      <c r="I288" s="107"/>
    </row>
    <row r="289" spans="1:9" hidden="1" x14ac:dyDescent="0.25">
      <c r="A289" s="208"/>
      <c r="B289" s="204"/>
      <c r="C289" s="209"/>
      <c r="D289" s="209"/>
      <c r="E289" s="298"/>
      <c r="F289" s="203"/>
      <c r="H289" s="289"/>
      <c r="I289" s="107"/>
    </row>
    <row r="290" spans="1:9" hidden="1" x14ac:dyDescent="0.25">
      <c r="A290" s="208"/>
      <c r="B290" s="204"/>
      <c r="C290" s="209"/>
      <c r="D290" s="209"/>
      <c r="E290" s="298"/>
      <c r="F290" s="203"/>
      <c r="H290" s="289"/>
      <c r="I290" s="107"/>
    </row>
    <row r="291" spans="1:9" hidden="1" x14ac:dyDescent="0.25">
      <c r="A291" s="208"/>
      <c r="B291" s="204"/>
      <c r="C291" s="209"/>
      <c r="D291" s="209"/>
      <c r="E291" s="298"/>
      <c r="F291" s="203"/>
      <c r="H291" s="289"/>
      <c r="I291" s="107"/>
    </row>
    <row r="292" spans="1:9" hidden="1" x14ac:dyDescent="0.25">
      <c r="A292" s="208"/>
      <c r="B292" s="204"/>
      <c r="C292" s="209"/>
      <c r="D292" s="209"/>
      <c r="E292" s="298"/>
      <c r="F292" s="203"/>
      <c r="H292" s="289"/>
      <c r="I292" s="107"/>
    </row>
    <row r="293" spans="1:9" hidden="1" x14ac:dyDescent="0.25">
      <c r="A293" s="208"/>
      <c r="B293" s="204"/>
      <c r="C293" s="209"/>
      <c r="D293" s="209"/>
      <c r="E293" s="298"/>
      <c r="F293" s="203"/>
      <c r="H293" s="289"/>
      <c r="I293" s="107"/>
    </row>
    <row r="294" spans="1:9" hidden="1" x14ac:dyDescent="0.25">
      <c r="A294" s="208"/>
      <c r="B294" s="204"/>
      <c r="C294" s="209"/>
      <c r="D294" s="209"/>
      <c r="E294" s="298"/>
      <c r="F294" s="203"/>
      <c r="H294" s="289"/>
      <c r="I294" s="107"/>
    </row>
    <row r="295" spans="1:9" hidden="1" x14ac:dyDescent="0.25">
      <c r="A295" s="208"/>
      <c r="B295" s="204"/>
      <c r="C295" s="209"/>
      <c r="D295" s="209"/>
      <c r="E295" s="298"/>
      <c r="F295" s="203"/>
      <c r="H295" s="289"/>
      <c r="I295" s="107"/>
    </row>
    <row r="296" spans="1:9" hidden="1" x14ac:dyDescent="0.25">
      <c r="A296" s="208"/>
      <c r="B296" s="204"/>
      <c r="C296" s="209"/>
      <c r="D296" s="209"/>
      <c r="E296" s="298"/>
      <c r="F296" s="203"/>
      <c r="H296" s="289"/>
      <c r="I296" s="107"/>
    </row>
    <row r="297" spans="1:9" hidden="1" x14ac:dyDescent="0.25">
      <c r="A297" s="208"/>
      <c r="B297" s="204"/>
      <c r="C297" s="209"/>
      <c r="D297" s="209"/>
      <c r="E297" s="298"/>
      <c r="F297" s="203"/>
      <c r="H297" s="289"/>
      <c r="I297" s="107"/>
    </row>
    <row r="298" spans="1:9" hidden="1" x14ac:dyDescent="0.25">
      <c r="A298" s="208"/>
      <c r="B298" s="204"/>
      <c r="C298" s="209"/>
      <c r="D298" s="209"/>
      <c r="E298" s="298"/>
      <c r="F298" s="203"/>
      <c r="H298" s="289"/>
      <c r="I298" s="107"/>
    </row>
    <row r="299" spans="1:9" hidden="1" x14ac:dyDescent="0.25">
      <c r="A299" s="208"/>
      <c r="B299" s="204"/>
      <c r="C299" s="209"/>
      <c r="D299" s="209"/>
      <c r="E299" s="298"/>
      <c r="F299" s="203"/>
      <c r="H299" s="289"/>
      <c r="I299" s="107"/>
    </row>
    <row r="300" spans="1:9" hidden="1" x14ac:dyDescent="0.25">
      <c r="A300" s="208"/>
      <c r="B300" s="204"/>
      <c r="C300" s="209"/>
      <c r="D300" s="209"/>
      <c r="E300" s="298"/>
      <c r="F300" s="203"/>
      <c r="H300" s="289"/>
      <c r="I300" s="107"/>
    </row>
    <row r="301" spans="1:9" hidden="1" x14ac:dyDescent="0.25">
      <c r="A301" s="208"/>
      <c r="B301" s="204"/>
      <c r="C301" s="209"/>
      <c r="D301" s="209"/>
      <c r="E301" s="298"/>
      <c r="F301" s="203"/>
      <c r="H301" s="289"/>
      <c r="I301" s="107"/>
    </row>
    <row r="302" spans="1:9" hidden="1" x14ac:dyDescent="0.25">
      <c r="A302" s="208"/>
      <c r="B302" s="204"/>
      <c r="C302" s="209"/>
      <c r="D302" s="209"/>
      <c r="E302" s="298"/>
      <c r="F302" s="203"/>
      <c r="H302" s="289"/>
      <c r="I302" s="107"/>
    </row>
    <row r="303" spans="1:9" hidden="1" x14ac:dyDescent="0.25">
      <c r="A303" s="208"/>
      <c r="B303" s="204"/>
      <c r="C303" s="209"/>
      <c r="D303" s="209"/>
      <c r="E303" s="298"/>
      <c r="F303" s="203"/>
      <c r="H303" s="289"/>
      <c r="I303" s="107"/>
    </row>
    <row r="304" spans="1:9" hidden="1" x14ac:dyDescent="0.25">
      <c r="A304" s="208"/>
      <c r="B304" s="204"/>
      <c r="C304" s="209"/>
      <c r="D304" s="209"/>
      <c r="E304" s="298"/>
      <c r="F304" s="203"/>
      <c r="H304" s="289"/>
      <c r="I304" s="107"/>
    </row>
    <row r="305" spans="1:9" hidden="1" x14ac:dyDescent="0.25">
      <c r="A305" s="208"/>
      <c r="B305" s="204"/>
      <c r="C305" s="209"/>
      <c r="D305" s="209"/>
      <c r="E305" s="298"/>
      <c r="F305" s="203"/>
      <c r="H305" s="289"/>
      <c r="I305" s="107"/>
    </row>
    <row r="306" spans="1:9" hidden="1" x14ac:dyDescent="0.25">
      <c r="A306" s="208"/>
      <c r="B306" s="204"/>
      <c r="C306" s="209"/>
      <c r="D306" s="209"/>
      <c r="E306" s="298"/>
      <c r="F306" s="203"/>
      <c r="H306" s="289"/>
      <c r="I306" s="107"/>
    </row>
    <row r="307" spans="1:9" hidden="1" x14ac:dyDescent="0.25">
      <c r="A307" s="208"/>
      <c r="B307" s="204"/>
      <c r="C307" s="209"/>
      <c r="D307" s="209"/>
      <c r="E307" s="298"/>
      <c r="F307" s="203"/>
      <c r="H307" s="289"/>
      <c r="I307" s="107"/>
    </row>
    <row r="308" spans="1:9" hidden="1" x14ac:dyDescent="0.25">
      <c r="A308" s="208"/>
      <c r="B308" s="204"/>
      <c r="C308" s="209"/>
      <c r="D308" s="209"/>
      <c r="E308" s="298"/>
      <c r="F308" s="203"/>
      <c r="H308" s="289"/>
      <c r="I308" s="107"/>
    </row>
    <row r="309" spans="1:9" hidden="1" x14ac:dyDescent="0.25">
      <c r="A309" s="208"/>
      <c r="B309" s="204"/>
      <c r="C309" s="209"/>
      <c r="D309" s="209"/>
      <c r="E309" s="298"/>
      <c r="F309" s="203"/>
      <c r="H309" s="289"/>
      <c r="I309" s="107"/>
    </row>
    <row r="310" spans="1:9" ht="15" hidden="1" customHeight="1" x14ac:dyDescent="0.25">
      <c r="A310" s="208"/>
      <c r="B310" s="204"/>
      <c r="C310" s="209"/>
      <c r="D310" s="209"/>
      <c r="E310" s="298"/>
      <c r="F310" s="203"/>
      <c r="H310" s="289"/>
      <c r="I310" s="107"/>
    </row>
    <row r="311" spans="1:9" hidden="1" x14ac:dyDescent="0.25">
      <c r="A311" s="208"/>
      <c r="B311" s="204"/>
      <c r="C311" s="209"/>
      <c r="D311" s="209"/>
      <c r="E311" s="298"/>
      <c r="F311" s="203"/>
      <c r="H311" s="289"/>
      <c r="I311" s="107"/>
    </row>
    <row r="312" spans="1:9" hidden="1" x14ac:dyDescent="0.25">
      <c r="A312" s="208"/>
      <c r="B312" s="204"/>
      <c r="C312" s="209"/>
      <c r="D312" s="209"/>
      <c r="E312" s="298"/>
      <c r="F312" s="203"/>
      <c r="H312" s="289"/>
      <c r="I312" s="107"/>
    </row>
    <row r="313" spans="1:9" hidden="1" x14ac:dyDescent="0.25">
      <c r="A313" s="208"/>
      <c r="B313" s="204"/>
      <c r="C313" s="209"/>
      <c r="D313" s="209"/>
      <c r="E313" s="298"/>
      <c r="F313" s="203"/>
      <c r="H313" s="289"/>
      <c r="I313" s="107"/>
    </row>
    <row r="314" spans="1:9" hidden="1" x14ac:dyDescent="0.25">
      <c r="A314" s="208"/>
      <c r="B314" s="204"/>
      <c r="C314" s="209"/>
      <c r="D314" s="209"/>
      <c r="E314" s="298"/>
      <c r="F314" s="203"/>
      <c r="H314" s="289"/>
      <c r="I314" s="107"/>
    </row>
    <row r="315" spans="1:9" hidden="1" x14ac:dyDescent="0.25">
      <c r="A315" s="208"/>
      <c r="B315" s="204"/>
      <c r="C315" s="209"/>
      <c r="D315" s="209"/>
      <c r="E315" s="298"/>
      <c r="F315" s="203"/>
      <c r="H315" s="289"/>
      <c r="I315" s="107"/>
    </row>
    <row r="316" spans="1:9" hidden="1" x14ac:dyDescent="0.25">
      <c r="A316" s="208"/>
      <c r="B316" s="204"/>
      <c r="C316" s="209"/>
      <c r="D316" s="209"/>
      <c r="E316" s="298"/>
      <c r="F316" s="203"/>
      <c r="H316" s="289"/>
      <c r="I316" s="107"/>
    </row>
    <row r="317" spans="1:9" hidden="1" x14ac:dyDescent="0.25">
      <c r="A317" s="208"/>
      <c r="B317" s="204"/>
      <c r="C317" s="209"/>
      <c r="D317" s="209"/>
      <c r="E317" s="298"/>
      <c r="F317" s="203"/>
      <c r="H317" s="289"/>
      <c r="I317" s="107"/>
    </row>
    <row r="318" spans="1:9" hidden="1" x14ac:dyDescent="0.25">
      <c r="A318" s="208"/>
      <c r="B318" s="204"/>
      <c r="C318" s="209"/>
      <c r="D318" s="209"/>
      <c r="E318" s="298"/>
      <c r="F318" s="203"/>
      <c r="H318" s="289"/>
      <c r="I318" s="107"/>
    </row>
    <row r="319" spans="1:9" hidden="1" x14ac:dyDescent="0.25">
      <c r="A319" s="208"/>
      <c r="B319" s="204"/>
      <c r="C319" s="209"/>
      <c r="D319" s="209"/>
      <c r="E319" s="298"/>
      <c r="F319" s="203"/>
      <c r="H319" s="289"/>
      <c r="I319" s="107"/>
    </row>
    <row r="320" spans="1:9" hidden="1" x14ac:dyDescent="0.25">
      <c r="A320" s="208"/>
      <c r="B320" s="204"/>
      <c r="C320" s="209"/>
      <c r="D320" s="209"/>
      <c r="E320" s="298"/>
      <c r="F320" s="203"/>
      <c r="H320" s="289"/>
      <c r="I320" s="107"/>
    </row>
    <row r="321" spans="1:9" hidden="1" x14ac:dyDescent="0.25">
      <c r="A321" s="208"/>
      <c r="B321" s="204"/>
      <c r="C321" s="209"/>
      <c r="D321" s="209"/>
      <c r="E321" s="298"/>
      <c r="F321" s="203"/>
      <c r="H321" s="289"/>
      <c r="I321" s="107"/>
    </row>
    <row r="322" spans="1:9" hidden="1" x14ac:dyDescent="0.25">
      <c r="A322" s="208"/>
      <c r="B322" s="204"/>
      <c r="C322" s="209"/>
      <c r="D322" s="209"/>
      <c r="E322" s="298"/>
      <c r="F322" s="203"/>
      <c r="H322" s="289"/>
      <c r="I322" s="107"/>
    </row>
    <row r="323" spans="1:9" hidden="1" x14ac:dyDescent="0.25">
      <c r="A323" s="208"/>
      <c r="B323" s="204"/>
      <c r="C323" s="209"/>
      <c r="D323" s="209"/>
      <c r="E323" s="298"/>
      <c r="F323" s="203"/>
      <c r="H323" s="289"/>
      <c r="I323" s="107"/>
    </row>
    <row r="324" spans="1:9" hidden="1" x14ac:dyDescent="0.25">
      <c r="A324" s="208"/>
      <c r="B324" s="204"/>
      <c r="C324" s="209"/>
      <c r="D324" s="209"/>
      <c r="E324" s="298"/>
      <c r="F324" s="203"/>
      <c r="H324" s="289"/>
      <c r="I324" s="107"/>
    </row>
    <row r="325" spans="1:9" hidden="1" x14ac:dyDescent="0.25">
      <c r="A325" s="208"/>
      <c r="B325" s="204"/>
      <c r="C325" s="209"/>
      <c r="D325" s="209"/>
      <c r="E325" s="298"/>
      <c r="F325" s="203"/>
      <c r="H325" s="289"/>
      <c r="I325" s="107"/>
    </row>
    <row r="326" spans="1:9" hidden="1" x14ac:dyDescent="0.25">
      <c r="A326" s="208"/>
      <c r="B326" s="204"/>
      <c r="C326" s="209"/>
      <c r="D326" s="209"/>
      <c r="E326" s="298"/>
      <c r="F326" s="203"/>
      <c r="H326" s="289"/>
      <c r="I326" s="107"/>
    </row>
    <row r="327" spans="1:9" hidden="1" x14ac:dyDescent="0.25">
      <c r="A327" s="208"/>
      <c r="B327" s="204"/>
      <c r="C327" s="209"/>
      <c r="D327" s="209"/>
      <c r="E327" s="298"/>
      <c r="F327" s="203"/>
      <c r="H327" s="289"/>
      <c r="I327" s="107"/>
    </row>
    <row r="328" spans="1:9" hidden="1" x14ac:dyDescent="0.25">
      <c r="A328" s="208"/>
      <c r="B328" s="204"/>
      <c r="C328" s="209"/>
      <c r="D328" s="209"/>
      <c r="E328" s="298"/>
      <c r="F328" s="203"/>
      <c r="H328" s="289"/>
      <c r="I328" s="107"/>
    </row>
    <row r="329" spans="1:9" hidden="1" x14ac:dyDescent="0.25">
      <c r="A329" s="208"/>
      <c r="B329" s="204"/>
      <c r="C329" s="209"/>
      <c r="D329" s="209"/>
      <c r="E329" s="298"/>
      <c r="F329" s="203"/>
      <c r="H329" s="289"/>
      <c r="I329" s="107"/>
    </row>
    <row r="330" spans="1:9" hidden="1" x14ac:dyDescent="0.25">
      <c r="A330" s="208"/>
      <c r="B330" s="204"/>
      <c r="C330" s="209"/>
      <c r="D330" s="209"/>
      <c r="E330" s="298"/>
      <c r="F330" s="203"/>
      <c r="H330" s="289"/>
      <c r="I330" s="107"/>
    </row>
    <row r="331" spans="1:9" hidden="1" x14ac:dyDescent="0.25">
      <c r="A331" s="208"/>
      <c r="B331" s="204"/>
      <c r="C331" s="209"/>
      <c r="D331" s="209"/>
      <c r="E331" s="298"/>
      <c r="F331" s="203"/>
      <c r="H331" s="289"/>
      <c r="I331" s="107"/>
    </row>
    <row r="332" spans="1:9" hidden="1" x14ac:dyDescent="0.25">
      <c r="A332" s="208"/>
      <c r="B332" s="204"/>
      <c r="C332" s="209"/>
      <c r="D332" s="209"/>
      <c r="E332" s="298"/>
      <c r="F332" s="203"/>
      <c r="H332" s="289"/>
      <c r="I332" s="107"/>
    </row>
    <row r="333" spans="1:9" ht="15" hidden="1" customHeight="1" x14ac:dyDescent="0.25">
      <c r="A333" s="208"/>
      <c r="B333" s="204"/>
      <c r="C333" s="209"/>
      <c r="D333" s="209"/>
      <c r="E333" s="298"/>
      <c r="F333" s="203"/>
      <c r="H333" s="289"/>
      <c r="I333" s="107"/>
    </row>
    <row r="334" spans="1:9" hidden="1" x14ac:dyDescent="0.25">
      <c r="A334" s="208"/>
      <c r="B334" s="204"/>
      <c r="C334" s="209"/>
      <c r="D334" s="209"/>
      <c r="E334" s="298"/>
      <c r="F334" s="203"/>
      <c r="H334" s="289"/>
      <c r="I334" s="107"/>
    </row>
    <row r="335" spans="1:9" hidden="1" x14ac:dyDescent="0.25">
      <c r="A335" s="208"/>
      <c r="B335" s="204"/>
      <c r="C335" s="209"/>
      <c r="D335" s="209"/>
      <c r="E335" s="298"/>
      <c r="F335" s="203"/>
      <c r="H335" s="289"/>
      <c r="I335" s="107"/>
    </row>
    <row r="336" spans="1:9" hidden="1" x14ac:dyDescent="0.25">
      <c r="A336" s="208"/>
      <c r="B336" s="204"/>
      <c r="C336" s="209"/>
      <c r="D336" s="209"/>
      <c r="E336" s="298"/>
      <c r="F336" s="203"/>
      <c r="H336" s="289"/>
      <c r="I336" s="107"/>
    </row>
    <row r="337" spans="1:9" hidden="1" x14ac:dyDescent="0.25">
      <c r="A337" s="208"/>
      <c r="B337" s="204"/>
      <c r="C337" s="209"/>
      <c r="D337" s="209"/>
      <c r="E337" s="298"/>
      <c r="F337" s="203"/>
      <c r="H337" s="289"/>
      <c r="I337" s="107"/>
    </row>
    <row r="338" spans="1:9" hidden="1" x14ac:dyDescent="0.25">
      <c r="A338" s="208"/>
      <c r="B338" s="204"/>
      <c r="C338" s="209"/>
      <c r="D338" s="209"/>
      <c r="E338" s="298"/>
      <c r="F338" s="203"/>
      <c r="H338" s="289"/>
      <c r="I338" s="107"/>
    </row>
    <row r="339" spans="1:9" hidden="1" x14ac:dyDescent="0.25">
      <c r="A339" s="208"/>
      <c r="B339" s="204"/>
      <c r="C339" s="291"/>
      <c r="D339" s="209"/>
      <c r="E339" s="298"/>
      <c r="F339" s="203"/>
      <c r="H339" s="289"/>
      <c r="I339" s="107"/>
    </row>
    <row r="340" spans="1:9" hidden="1" x14ac:dyDescent="0.25">
      <c r="A340" s="208"/>
      <c r="B340" s="204"/>
      <c r="C340" s="291"/>
      <c r="D340" s="209"/>
      <c r="E340" s="298"/>
      <c r="F340" s="203"/>
      <c r="H340" s="289"/>
      <c r="I340" s="107"/>
    </row>
    <row r="341" spans="1:9" hidden="1" x14ac:dyDescent="0.25">
      <c r="A341" s="208"/>
      <c r="B341" s="204"/>
      <c r="C341" s="291"/>
      <c r="D341" s="209"/>
      <c r="E341" s="298"/>
      <c r="F341" s="203"/>
      <c r="H341" s="289"/>
      <c r="I341" s="107"/>
    </row>
    <row r="342" spans="1:9" hidden="1" x14ac:dyDescent="0.25">
      <c r="A342" s="208"/>
      <c r="B342" s="204"/>
      <c r="C342" s="291"/>
      <c r="D342" s="209"/>
      <c r="E342" s="298"/>
      <c r="F342" s="203"/>
      <c r="H342" s="289"/>
      <c r="I342" s="107"/>
    </row>
    <row r="343" spans="1:9" hidden="1" x14ac:dyDescent="0.25">
      <c r="A343" s="208"/>
      <c r="B343" s="204"/>
      <c r="C343" s="291"/>
      <c r="D343" s="209"/>
      <c r="E343" s="298"/>
      <c r="F343" s="203"/>
      <c r="H343" s="289"/>
      <c r="I343" s="107"/>
    </row>
    <row r="344" spans="1:9" hidden="1" x14ac:dyDescent="0.25">
      <c r="A344" s="208"/>
      <c r="B344" s="204"/>
      <c r="C344" s="209"/>
      <c r="D344" s="209"/>
      <c r="E344" s="298"/>
      <c r="F344" s="203"/>
      <c r="H344" s="289"/>
      <c r="I344" s="107"/>
    </row>
    <row r="345" spans="1:9" hidden="1" x14ac:dyDescent="0.25">
      <c r="A345" s="208"/>
      <c r="B345" s="204"/>
      <c r="C345" s="209"/>
      <c r="D345" s="209"/>
      <c r="E345" s="298"/>
      <c r="F345" s="203"/>
      <c r="H345" s="289"/>
      <c r="I345" s="107"/>
    </row>
    <row r="346" spans="1:9" hidden="1" x14ac:dyDescent="0.25">
      <c r="A346" s="208"/>
      <c r="B346" s="204"/>
      <c r="C346" s="209"/>
      <c r="D346" s="209"/>
      <c r="E346" s="298"/>
      <c r="F346" s="203"/>
      <c r="H346" s="289"/>
      <c r="I346" s="107"/>
    </row>
    <row r="347" spans="1:9" hidden="1" x14ac:dyDescent="0.25">
      <c r="A347" s="208"/>
      <c r="B347" s="204"/>
      <c r="C347" s="209"/>
      <c r="D347" s="209"/>
      <c r="E347" s="298"/>
      <c r="F347" s="203"/>
      <c r="H347" s="289"/>
      <c r="I347" s="107"/>
    </row>
    <row r="348" spans="1:9" hidden="1" x14ac:dyDescent="0.25">
      <c r="A348" s="208"/>
      <c r="B348" s="204"/>
      <c r="C348" s="209"/>
      <c r="D348" s="209"/>
      <c r="E348" s="298"/>
      <c r="F348" s="203"/>
      <c r="H348" s="289"/>
      <c r="I348" s="107"/>
    </row>
    <row r="349" spans="1:9" hidden="1" x14ac:dyDescent="0.25">
      <c r="A349" s="208"/>
      <c r="B349" s="204"/>
      <c r="C349" s="209"/>
      <c r="D349" s="209"/>
      <c r="E349" s="298"/>
      <c r="F349" s="203"/>
      <c r="H349" s="289"/>
      <c r="I349" s="107"/>
    </row>
    <row r="350" spans="1:9" hidden="1" x14ac:dyDescent="0.25">
      <c r="A350" s="208"/>
      <c r="B350" s="204"/>
      <c r="C350" s="209"/>
      <c r="D350" s="209"/>
      <c r="E350" s="298"/>
      <c r="F350" s="203"/>
      <c r="H350" s="289"/>
      <c r="I350" s="107"/>
    </row>
    <row r="351" spans="1:9" hidden="1" x14ac:dyDescent="0.25">
      <c r="A351" s="208"/>
      <c r="B351" s="204"/>
      <c r="C351" s="209"/>
      <c r="D351" s="209"/>
      <c r="E351" s="298"/>
      <c r="F351" s="203"/>
      <c r="H351" s="289"/>
      <c r="I351" s="107"/>
    </row>
    <row r="352" spans="1:9" hidden="1" x14ac:dyDescent="0.25">
      <c r="A352" s="208"/>
      <c r="B352" s="204"/>
      <c r="C352" s="209"/>
      <c r="D352" s="209"/>
      <c r="E352" s="298"/>
      <c r="F352" s="203"/>
      <c r="H352" s="289"/>
      <c r="I352" s="107"/>
    </row>
    <row r="353" spans="1:9" hidden="1" x14ac:dyDescent="0.25">
      <c r="A353" s="208"/>
      <c r="B353" s="204"/>
      <c r="C353" s="209"/>
      <c r="D353" s="209"/>
      <c r="E353" s="298"/>
      <c r="F353" s="203"/>
      <c r="H353" s="289"/>
      <c r="I353" s="107"/>
    </row>
    <row r="354" spans="1:9" hidden="1" x14ac:dyDescent="0.25">
      <c r="A354" s="208"/>
      <c r="B354" s="204"/>
      <c r="C354" s="291"/>
      <c r="D354" s="209"/>
      <c r="E354" s="298"/>
      <c r="F354" s="203"/>
      <c r="H354" s="289"/>
      <c r="I354" s="107"/>
    </row>
    <row r="355" spans="1:9" hidden="1" x14ac:dyDescent="0.25">
      <c r="A355" s="208"/>
      <c r="B355" s="204"/>
      <c r="C355" s="291"/>
      <c r="D355" s="209"/>
      <c r="E355" s="298"/>
      <c r="F355" s="203"/>
      <c r="H355" s="289"/>
      <c r="I355" s="107"/>
    </row>
    <row r="356" spans="1:9" hidden="1" x14ac:dyDescent="0.25">
      <c r="A356" s="208"/>
      <c r="B356" s="204"/>
      <c r="C356" s="291"/>
      <c r="D356" s="209"/>
      <c r="E356" s="298"/>
      <c r="F356" s="203"/>
      <c r="H356" s="289"/>
      <c r="I356" s="107"/>
    </row>
    <row r="357" spans="1:9" hidden="1" x14ac:dyDescent="0.25">
      <c r="A357" s="208"/>
      <c r="B357" s="204"/>
      <c r="C357" s="291"/>
      <c r="D357" s="209"/>
      <c r="E357" s="298"/>
      <c r="F357" s="203"/>
      <c r="H357" s="289"/>
      <c r="I357" s="107"/>
    </row>
    <row r="358" spans="1:9" hidden="1" x14ac:dyDescent="0.25">
      <c r="A358" s="208"/>
      <c r="B358" s="204"/>
      <c r="C358" s="209"/>
      <c r="D358" s="209"/>
      <c r="E358" s="298"/>
      <c r="F358" s="203"/>
      <c r="H358" s="289"/>
      <c r="I358" s="107"/>
    </row>
    <row r="359" spans="1:9" hidden="1" x14ac:dyDescent="0.25">
      <c r="A359" s="208"/>
      <c r="B359" s="204"/>
      <c r="C359" s="209"/>
      <c r="D359" s="209"/>
      <c r="E359" s="298"/>
      <c r="F359" s="203"/>
      <c r="H359" s="289"/>
      <c r="I359" s="107"/>
    </row>
    <row r="360" spans="1:9" hidden="1" x14ac:dyDescent="0.25">
      <c r="A360" s="208"/>
      <c r="B360" s="204"/>
      <c r="C360" s="209"/>
      <c r="D360" s="209"/>
      <c r="E360" s="298"/>
      <c r="F360" s="203"/>
      <c r="H360" s="289"/>
      <c r="I360" s="107"/>
    </row>
    <row r="361" spans="1:9" hidden="1" x14ac:dyDescent="0.25">
      <c r="A361" s="208"/>
      <c r="B361" s="204"/>
      <c r="C361" s="209"/>
      <c r="D361" s="209"/>
      <c r="E361" s="298"/>
      <c r="F361" s="203"/>
      <c r="H361" s="289"/>
      <c r="I361" s="107"/>
    </row>
    <row r="362" spans="1:9" hidden="1" x14ac:dyDescent="0.25">
      <c r="A362" s="208"/>
      <c r="B362" s="204"/>
      <c r="C362" s="209"/>
      <c r="D362" s="209"/>
      <c r="E362" s="298"/>
      <c r="F362" s="203"/>
      <c r="H362" s="289"/>
      <c r="I362" s="107"/>
    </row>
    <row r="363" spans="1:9" hidden="1" x14ac:dyDescent="0.25">
      <c r="A363" s="208"/>
      <c r="B363" s="204"/>
      <c r="C363" s="209"/>
      <c r="D363" s="209"/>
      <c r="E363" s="298"/>
      <c r="F363" s="203"/>
      <c r="H363" s="289"/>
      <c r="I363" s="107"/>
    </row>
    <row r="364" spans="1:9" hidden="1" x14ac:dyDescent="0.25">
      <c r="A364" s="208"/>
      <c r="B364" s="204"/>
      <c r="C364" s="209"/>
      <c r="D364" s="209"/>
      <c r="E364" s="298"/>
      <c r="F364" s="203"/>
      <c r="H364" s="289"/>
      <c r="I364" s="107"/>
    </row>
    <row r="365" spans="1:9" hidden="1" x14ac:dyDescent="0.25">
      <c r="A365" s="208"/>
      <c r="B365" s="204"/>
      <c r="C365" s="209"/>
      <c r="D365" s="209"/>
      <c r="E365" s="298"/>
      <c r="F365" s="203"/>
      <c r="H365" s="289"/>
      <c r="I365" s="107"/>
    </row>
    <row r="366" spans="1:9" hidden="1" x14ac:dyDescent="0.25">
      <c r="A366" s="208"/>
      <c r="B366" s="204"/>
      <c r="C366" s="209"/>
      <c r="D366" s="209"/>
      <c r="E366" s="298"/>
      <c r="F366" s="203"/>
      <c r="H366" s="289"/>
      <c r="I366" s="107"/>
    </row>
    <row r="367" spans="1:9" hidden="1" x14ac:dyDescent="0.25">
      <c r="A367" s="208"/>
      <c r="B367" s="204"/>
      <c r="C367" s="209"/>
      <c r="D367" s="209"/>
      <c r="E367" s="298"/>
      <c r="F367" s="203"/>
      <c r="H367" s="289"/>
      <c r="I367" s="107"/>
    </row>
    <row r="368" spans="1:9" hidden="1" x14ac:dyDescent="0.25">
      <c r="A368" s="208"/>
      <c r="B368" s="204"/>
      <c r="C368" s="291"/>
      <c r="D368" s="209"/>
      <c r="E368" s="298"/>
      <c r="F368" s="203"/>
      <c r="H368" s="289"/>
      <c r="I368" s="107"/>
    </row>
    <row r="369" spans="1:9" hidden="1" x14ac:dyDescent="0.25">
      <c r="A369" s="208"/>
      <c r="B369" s="204"/>
      <c r="C369" s="209"/>
      <c r="D369" s="209"/>
      <c r="E369" s="298"/>
      <c r="F369" s="203"/>
      <c r="H369" s="289"/>
      <c r="I369" s="107"/>
    </row>
    <row r="370" spans="1:9" hidden="1" x14ac:dyDescent="0.25">
      <c r="A370" s="208"/>
      <c r="B370" s="204"/>
      <c r="C370" s="119"/>
      <c r="D370" s="209"/>
      <c r="E370" s="298"/>
      <c r="F370" s="203"/>
      <c r="H370" s="289"/>
      <c r="I370" s="107"/>
    </row>
    <row r="371" spans="1:9" hidden="1" x14ac:dyDescent="0.25">
      <c r="A371" s="208"/>
      <c r="B371" s="204"/>
      <c r="C371" s="119"/>
      <c r="D371" s="209"/>
      <c r="E371" s="298"/>
      <c r="F371" s="203"/>
      <c r="H371" s="289"/>
      <c r="I371" s="107"/>
    </row>
    <row r="372" spans="1:9" hidden="1" x14ac:dyDescent="0.25">
      <c r="A372" s="208"/>
      <c r="B372" s="204"/>
      <c r="C372" s="119"/>
      <c r="D372" s="209"/>
      <c r="E372" s="298"/>
      <c r="F372" s="203"/>
      <c r="H372" s="289"/>
      <c r="I372" s="107"/>
    </row>
    <row r="373" spans="1:9" hidden="1" x14ac:dyDescent="0.25">
      <c r="A373" s="208"/>
      <c r="B373" s="204"/>
      <c r="C373" s="119"/>
      <c r="D373" s="209"/>
      <c r="E373" s="298"/>
      <c r="F373" s="203"/>
      <c r="H373" s="289"/>
      <c r="I373" s="107"/>
    </row>
    <row r="374" spans="1:9" hidden="1" x14ac:dyDescent="0.25">
      <c r="A374" s="208"/>
      <c r="B374" s="204"/>
      <c r="C374" s="119"/>
      <c r="D374" s="209"/>
      <c r="E374" s="298"/>
      <c r="F374" s="203"/>
      <c r="H374" s="289"/>
      <c r="I374" s="107"/>
    </row>
    <row r="375" spans="1:9" hidden="1" x14ac:dyDescent="0.25">
      <c r="A375" s="208"/>
      <c r="B375" s="204"/>
      <c r="C375" s="119"/>
      <c r="D375" s="209"/>
      <c r="E375" s="298"/>
      <c r="F375" s="203"/>
      <c r="H375" s="289"/>
      <c r="I375" s="107"/>
    </row>
    <row r="376" spans="1:9" hidden="1" x14ac:dyDescent="0.25">
      <c r="A376" s="208"/>
      <c r="B376" s="204"/>
      <c r="C376" s="119"/>
      <c r="D376" s="209"/>
      <c r="E376" s="298"/>
      <c r="F376" s="203"/>
      <c r="H376" s="289"/>
      <c r="I376" s="107"/>
    </row>
    <row r="377" spans="1:9" hidden="1" x14ac:dyDescent="0.25">
      <c r="A377" s="208"/>
      <c r="B377" s="204"/>
      <c r="C377" s="119"/>
      <c r="D377" s="209"/>
      <c r="E377" s="298"/>
      <c r="F377" s="203"/>
      <c r="H377" s="289"/>
      <c r="I377" s="107"/>
    </row>
    <row r="378" spans="1:9" hidden="1" x14ac:dyDescent="0.25">
      <c r="A378" s="208"/>
      <c r="B378" s="204"/>
      <c r="C378" s="119"/>
      <c r="D378" s="209"/>
      <c r="E378" s="298"/>
      <c r="F378" s="203"/>
      <c r="H378" s="289"/>
      <c r="I378" s="107"/>
    </row>
    <row r="379" spans="1:9" hidden="1" x14ac:dyDescent="0.25">
      <c r="A379" s="208"/>
      <c r="B379" s="204"/>
      <c r="C379" s="119"/>
      <c r="D379" s="209"/>
      <c r="E379" s="298"/>
      <c r="F379" s="203"/>
      <c r="H379" s="289"/>
      <c r="I379" s="107"/>
    </row>
    <row r="380" spans="1:9" hidden="1" x14ac:dyDescent="0.25">
      <c r="A380" s="208"/>
      <c r="B380" s="204"/>
      <c r="C380" s="119"/>
      <c r="D380" s="209"/>
      <c r="E380" s="298"/>
      <c r="F380" s="203"/>
      <c r="H380" s="289"/>
      <c r="I380" s="107"/>
    </row>
    <row r="381" spans="1:9" hidden="1" x14ac:dyDescent="0.25">
      <c r="A381" s="208"/>
      <c r="B381" s="204"/>
      <c r="C381" s="119"/>
      <c r="D381" s="209"/>
      <c r="E381" s="298"/>
      <c r="F381" s="203"/>
      <c r="H381" s="289"/>
      <c r="I381" s="107"/>
    </row>
    <row r="382" spans="1:9" hidden="1" x14ac:dyDescent="0.25">
      <c r="A382" s="208"/>
      <c r="B382" s="204"/>
      <c r="C382" s="119"/>
      <c r="D382" s="209"/>
      <c r="E382" s="298"/>
      <c r="F382" s="203"/>
      <c r="H382" s="289"/>
      <c r="I382" s="107"/>
    </row>
    <row r="383" spans="1:9" hidden="1" x14ac:dyDescent="0.25">
      <c r="A383" s="208"/>
      <c r="B383" s="204"/>
      <c r="C383" s="119"/>
      <c r="D383" s="209"/>
      <c r="E383" s="298"/>
      <c r="F383" s="203"/>
      <c r="H383" s="289"/>
      <c r="I383" s="107"/>
    </row>
    <row r="384" spans="1:9" hidden="1" x14ac:dyDescent="0.25">
      <c r="A384" s="208"/>
      <c r="B384" s="204"/>
      <c r="C384" s="119"/>
      <c r="D384" s="209"/>
      <c r="E384" s="298"/>
      <c r="F384" s="203"/>
      <c r="H384" s="289"/>
      <c r="I384" s="107"/>
    </row>
    <row r="385" spans="1:9" hidden="1" x14ac:dyDescent="0.25">
      <c r="A385" s="208"/>
      <c r="B385" s="204"/>
      <c r="C385" s="119"/>
      <c r="D385" s="209"/>
      <c r="E385" s="298"/>
      <c r="F385" s="203"/>
      <c r="H385" s="289"/>
      <c r="I385" s="107"/>
    </row>
    <row r="386" spans="1:9" hidden="1" x14ac:dyDescent="0.25">
      <c r="A386" s="208"/>
      <c r="B386" s="204"/>
      <c r="C386" s="119"/>
      <c r="D386" s="209"/>
      <c r="E386" s="298"/>
      <c r="F386" s="203"/>
      <c r="H386" s="289"/>
      <c r="I386" s="107"/>
    </row>
    <row r="387" spans="1:9" hidden="1" x14ac:dyDescent="0.25">
      <c r="A387" s="208"/>
      <c r="B387" s="204"/>
      <c r="C387" s="119"/>
      <c r="D387" s="209"/>
      <c r="E387" s="298"/>
      <c r="F387" s="203"/>
      <c r="H387" s="289"/>
      <c r="I387" s="107"/>
    </row>
    <row r="388" spans="1:9" hidden="1" x14ac:dyDescent="0.25">
      <c r="A388" s="208"/>
      <c r="B388" s="204"/>
      <c r="C388" s="119"/>
      <c r="D388" s="209"/>
      <c r="E388" s="298"/>
      <c r="F388" s="203"/>
      <c r="H388" s="289"/>
      <c r="I388" s="107"/>
    </row>
    <row r="389" spans="1:9" hidden="1" x14ac:dyDescent="0.25">
      <c r="A389" s="208"/>
      <c r="B389" s="204"/>
      <c r="C389" s="119"/>
      <c r="D389" s="209"/>
      <c r="E389" s="298"/>
      <c r="F389" s="203"/>
      <c r="H389" s="289"/>
      <c r="I389" s="107"/>
    </row>
    <row r="390" spans="1:9" hidden="1" x14ac:dyDescent="0.25">
      <c r="A390" s="208"/>
      <c r="B390" s="204"/>
      <c r="C390" s="119"/>
      <c r="D390" s="209"/>
      <c r="E390" s="298"/>
      <c r="F390" s="203"/>
      <c r="H390" s="289"/>
      <c r="I390" s="107"/>
    </row>
    <row r="391" spans="1:9" hidden="1" x14ac:dyDescent="0.25">
      <c r="A391" s="208"/>
      <c r="B391" s="204"/>
      <c r="C391" s="119"/>
      <c r="D391" s="209"/>
      <c r="E391" s="298"/>
      <c r="F391" s="203"/>
      <c r="H391" s="289"/>
      <c r="I391" s="107"/>
    </row>
    <row r="392" spans="1:9" hidden="1" x14ac:dyDescent="0.25">
      <c r="A392" s="208"/>
      <c r="B392" s="204"/>
      <c r="C392" s="119"/>
      <c r="D392" s="209"/>
      <c r="E392" s="298"/>
      <c r="F392" s="203"/>
      <c r="H392" s="289"/>
      <c r="I392" s="107"/>
    </row>
    <row r="393" spans="1:9" hidden="1" x14ac:dyDescent="0.25">
      <c r="A393" s="208"/>
      <c r="B393" s="204"/>
      <c r="C393" s="119"/>
      <c r="D393" s="209"/>
      <c r="E393" s="298"/>
      <c r="F393" s="203"/>
      <c r="H393" s="289"/>
      <c r="I393" s="107"/>
    </row>
    <row r="394" spans="1:9" hidden="1" x14ac:dyDescent="0.25">
      <c r="A394" s="208"/>
      <c r="B394" s="204"/>
      <c r="C394" s="119"/>
      <c r="D394" s="209"/>
      <c r="E394" s="298"/>
      <c r="F394" s="203"/>
      <c r="H394" s="289"/>
      <c r="I394" s="107"/>
    </row>
    <row r="395" spans="1:9" hidden="1" x14ac:dyDescent="0.25">
      <c r="A395" s="208"/>
      <c r="B395" s="204"/>
      <c r="C395" s="119"/>
      <c r="D395" s="209"/>
      <c r="E395" s="298"/>
      <c r="F395" s="203"/>
      <c r="H395" s="289"/>
      <c r="I395" s="107"/>
    </row>
    <row r="396" spans="1:9" hidden="1" x14ac:dyDescent="0.25">
      <c r="A396" s="208"/>
      <c r="B396" s="204"/>
      <c r="C396" s="119"/>
      <c r="D396" s="209"/>
      <c r="E396" s="298"/>
      <c r="F396" s="203"/>
      <c r="H396" s="289"/>
      <c r="I396" s="107"/>
    </row>
    <row r="397" spans="1:9" hidden="1" x14ac:dyDescent="0.25">
      <c r="A397" s="208"/>
      <c r="B397" s="204"/>
      <c r="C397" s="119"/>
      <c r="D397" s="209"/>
      <c r="E397" s="298"/>
      <c r="F397" s="203"/>
      <c r="H397" s="289"/>
      <c r="I397" s="107"/>
    </row>
    <row r="398" spans="1:9" hidden="1" x14ac:dyDescent="0.25">
      <c r="A398" s="208"/>
      <c r="B398" s="204"/>
      <c r="C398" s="119"/>
      <c r="D398" s="209"/>
      <c r="E398" s="298"/>
      <c r="F398" s="203"/>
      <c r="H398" s="289"/>
      <c r="I398" s="107"/>
    </row>
    <row r="399" spans="1:9" hidden="1" x14ac:dyDescent="0.25">
      <c r="A399" s="208"/>
      <c r="B399" s="204"/>
      <c r="C399" s="119"/>
      <c r="D399" s="209"/>
      <c r="E399" s="298"/>
      <c r="F399" s="203"/>
      <c r="H399" s="289"/>
      <c r="I399" s="107"/>
    </row>
    <row r="400" spans="1:9" hidden="1" x14ac:dyDescent="0.25">
      <c r="A400" s="208"/>
      <c r="B400" s="204"/>
      <c r="C400" s="119"/>
      <c r="D400" s="209"/>
      <c r="E400" s="298"/>
      <c r="F400" s="203"/>
      <c r="H400" s="289"/>
      <c r="I400" s="107"/>
    </row>
    <row r="401" spans="1:9" hidden="1" x14ac:dyDescent="0.25">
      <c r="A401" s="208"/>
      <c r="B401" s="204"/>
      <c r="C401" s="119"/>
      <c r="D401" s="209"/>
      <c r="E401" s="298"/>
      <c r="F401" s="203"/>
      <c r="H401" s="289"/>
      <c r="I401" s="107"/>
    </row>
    <row r="402" spans="1:9" hidden="1" x14ac:dyDescent="0.25">
      <c r="A402" s="208"/>
      <c r="B402" s="204"/>
      <c r="C402" s="119"/>
      <c r="D402" s="209"/>
      <c r="E402" s="298"/>
      <c r="F402" s="203"/>
      <c r="H402" s="289"/>
      <c r="I402" s="107"/>
    </row>
    <row r="403" spans="1:9" hidden="1" x14ac:dyDescent="0.25">
      <c r="A403" s="208"/>
      <c r="B403" s="204"/>
      <c r="C403" s="119"/>
      <c r="D403" s="209"/>
      <c r="E403" s="298"/>
      <c r="F403" s="203"/>
      <c r="H403" s="289"/>
      <c r="I403" s="107"/>
    </row>
    <row r="404" spans="1:9" hidden="1" x14ac:dyDescent="0.25">
      <c r="A404" s="208"/>
      <c r="B404" s="204"/>
      <c r="C404" s="119"/>
      <c r="D404" s="209"/>
      <c r="E404" s="298"/>
      <c r="F404" s="203"/>
      <c r="H404" s="289"/>
      <c r="I404" s="107"/>
    </row>
    <row r="405" spans="1:9" hidden="1" x14ac:dyDescent="0.25">
      <c r="A405" s="208"/>
      <c r="B405" s="204"/>
      <c r="C405" s="119"/>
      <c r="D405" s="209"/>
      <c r="E405" s="298"/>
      <c r="F405" s="203"/>
      <c r="H405" s="289"/>
      <c r="I405" s="107"/>
    </row>
    <row r="406" spans="1:9" hidden="1" x14ac:dyDescent="0.25">
      <c r="A406" s="208"/>
      <c r="B406" s="204"/>
      <c r="C406" s="119"/>
      <c r="D406" s="209"/>
      <c r="E406" s="298"/>
      <c r="F406" s="203"/>
      <c r="H406" s="289"/>
      <c r="I406" s="107"/>
    </row>
    <row r="407" spans="1:9" hidden="1" x14ac:dyDescent="0.25">
      <c r="A407" s="208"/>
      <c r="B407" s="204"/>
      <c r="C407" s="119"/>
      <c r="D407" s="209"/>
      <c r="E407" s="298"/>
      <c r="F407" s="203"/>
      <c r="H407" s="289"/>
      <c r="I407" s="107"/>
    </row>
    <row r="408" spans="1:9" hidden="1" x14ac:dyDescent="0.25">
      <c r="A408" s="208"/>
      <c r="B408" s="204"/>
      <c r="C408" s="119"/>
      <c r="D408" s="209"/>
      <c r="E408" s="298"/>
      <c r="F408" s="203"/>
      <c r="H408" s="289"/>
      <c r="I408" s="107"/>
    </row>
    <row r="409" spans="1:9" hidden="1" x14ac:dyDescent="0.25">
      <c r="A409" s="208"/>
      <c r="B409" s="204"/>
      <c r="C409" s="119"/>
      <c r="D409" s="209"/>
      <c r="E409" s="298"/>
      <c r="F409" s="203"/>
      <c r="H409" s="289"/>
      <c r="I409" s="107"/>
    </row>
    <row r="410" spans="1:9" hidden="1" x14ac:dyDescent="0.25">
      <c r="A410" s="208"/>
      <c r="B410" s="204"/>
      <c r="C410" s="119"/>
      <c r="D410" s="209"/>
      <c r="E410" s="298"/>
      <c r="F410" s="203"/>
      <c r="H410" s="289"/>
      <c r="I410" s="107"/>
    </row>
    <row r="411" spans="1:9" hidden="1" x14ac:dyDescent="0.25">
      <c r="A411" s="208"/>
      <c r="B411" s="204"/>
      <c r="C411" s="119"/>
      <c r="D411" s="209"/>
      <c r="E411" s="298"/>
      <c r="F411" s="203"/>
      <c r="H411" s="289"/>
      <c r="I411" s="107"/>
    </row>
    <row r="412" spans="1:9" hidden="1" x14ac:dyDescent="0.25">
      <c r="A412" s="285"/>
      <c r="B412" s="257"/>
      <c r="C412" s="119"/>
      <c r="D412" s="268"/>
      <c r="E412" s="298"/>
      <c r="F412" s="258"/>
      <c r="H412" s="289"/>
      <c r="I412" s="107"/>
    </row>
    <row r="413" spans="1:9" hidden="1" x14ac:dyDescent="0.25">
      <c r="A413" s="209"/>
      <c r="B413" s="204"/>
      <c r="C413" s="209"/>
      <c r="D413" s="268"/>
      <c r="E413" s="298"/>
      <c r="F413" s="258"/>
      <c r="H413" s="289"/>
      <c r="I413" s="107"/>
    </row>
    <row r="414" spans="1:9" hidden="1" x14ac:dyDescent="0.25">
      <c r="A414" s="209"/>
      <c r="B414" s="204"/>
      <c r="C414" s="209"/>
      <c r="D414" s="268"/>
      <c r="E414" s="298"/>
      <c r="F414" s="258"/>
      <c r="H414" s="289"/>
      <c r="I414" s="107"/>
    </row>
    <row r="415" spans="1:9" hidden="1" x14ac:dyDescent="0.25">
      <c r="A415" s="209"/>
      <c r="B415" s="204"/>
      <c r="C415" s="209"/>
      <c r="D415" s="268"/>
      <c r="E415" s="298"/>
      <c r="F415" s="258"/>
      <c r="H415" s="289"/>
      <c r="I415" s="107"/>
    </row>
    <row r="416" spans="1:9" hidden="1" x14ac:dyDescent="0.25">
      <c r="A416" s="209"/>
      <c r="B416" s="204"/>
      <c r="C416" s="209"/>
      <c r="D416" s="268"/>
      <c r="E416" s="298"/>
      <c r="F416" s="258"/>
      <c r="H416" s="289"/>
      <c r="I416" s="107"/>
    </row>
    <row r="417" spans="1:9" hidden="1" x14ac:dyDescent="0.25">
      <c r="A417" s="209"/>
      <c r="B417" s="204"/>
      <c r="C417" s="209"/>
      <c r="D417" s="268"/>
      <c r="E417" s="298"/>
      <c r="F417" s="258"/>
      <c r="H417" s="289"/>
      <c r="I417" s="107"/>
    </row>
    <row r="418" spans="1:9" hidden="1" x14ac:dyDescent="0.25">
      <c r="A418" s="209"/>
      <c r="B418" s="204"/>
      <c r="C418" s="209"/>
      <c r="D418" s="268"/>
      <c r="E418" s="298"/>
      <c r="F418" s="258"/>
      <c r="H418" s="289"/>
      <c r="I418" s="107"/>
    </row>
    <row r="419" spans="1:9" hidden="1" x14ac:dyDescent="0.25">
      <c r="A419" s="209"/>
      <c r="B419" s="204"/>
      <c r="C419" s="209"/>
      <c r="D419" s="268"/>
      <c r="E419" s="298"/>
      <c r="F419" s="258"/>
      <c r="H419" s="289"/>
      <c r="I419" s="107"/>
    </row>
    <row r="420" spans="1:9" hidden="1" x14ac:dyDescent="0.25">
      <c r="A420" s="209"/>
      <c r="B420" s="204"/>
      <c r="C420" s="209"/>
      <c r="D420" s="268"/>
      <c r="E420" s="298"/>
      <c r="F420" s="258"/>
      <c r="H420" s="289"/>
      <c r="I420" s="107"/>
    </row>
    <row r="421" spans="1:9" hidden="1" x14ac:dyDescent="0.25">
      <c r="A421" s="209"/>
      <c r="B421" s="204"/>
      <c r="C421" s="209"/>
      <c r="D421" s="268"/>
      <c r="E421" s="298"/>
      <c r="F421" s="258"/>
      <c r="H421" s="289"/>
      <c r="I421" s="107"/>
    </row>
    <row r="422" spans="1:9" hidden="1" x14ac:dyDescent="0.25">
      <c r="A422" s="209"/>
      <c r="B422" s="204"/>
      <c r="C422" s="209"/>
      <c r="D422" s="268"/>
      <c r="E422" s="298"/>
      <c r="F422" s="258"/>
      <c r="H422" s="289"/>
      <c r="I422" s="107"/>
    </row>
    <row r="423" spans="1:9" hidden="1" x14ac:dyDescent="0.25">
      <c r="A423" s="209"/>
      <c r="B423" s="204"/>
      <c r="C423" s="209"/>
      <c r="D423" s="268"/>
      <c r="E423" s="298"/>
      <c r="F423" s="258"/>
      <c r="H423" s="289"/>
      <c r="I423" s="107"/>
    </row>
    <row r="424" spans="1:9" hidden="1" x14ac:dyDescent="0.25">
      <c r="A424" s="209"/>
      <c r="B424" s="204"/>
      <c r="C424" s="209"/>
      <c r="D424" s="268"/>
      <c r="E424" s="298"/>
      <c r="F424" s="258"/>
      <c r="H424" s="289"/>
      <c r="I424" s="107"/>
    </row>
    <row r="425" spans="1:9" hidden="1" x14ac:dyDescent="0.25">
      <c r="A425" s="209"/>
      <c r="B425" s="204"/>
      <c r="C425" s="83"/>
      <c r="D425" s="268"/>
      <c r="E425" s="298"/>
      <c r="F425" s="258"/>
    </row>
    <row r="426" spans="1:9" hidden="1" x14ac:dyDescent="0.25">
      <c r="A426" s="209"/>
      <c r="B426" s="204"/>
      <c r="C426" s="83"/>
      <c r="D426" s="268"/>
      <c r="E426" s="298"/>
      <c r="F426" s="258"/>
    </row>
    <row r="427" spans="1:9" hidden="1" x14ac:dyDescent="0.25">
      <c r="A427" s="209"/>
      <c r="B427" s="204"/>
      <c r="C427" s="83"/>
      <c r="D427" s="268"/>
      <c r="E427" s="298"/>
      <c r="F427" s="258"/>
    </row>
    <row r="428" spans="1:9" hidden="1" x14ac:dyDescent="0.25">
      <c r="A428" s="209"/>
      <c r="B428" s="204"/>
      <c r="C428" s="83"/>
      <c r="D428" s="268"/>
      <c r="E428" s="298"/>
      <c r="F428" s="258"/>
    </row>
    <row r="429" spans="1:9" hidden="1" x14ac:dyDescent="0.25">
      <c r="A429" s="209"/>
      <c r="B429" s="204"/>
      <c r="C429" s="83"/>
      <c r="D429" s="268"/>
      <c r="E429" s="298"/>
      <c r="F429" s="258"/>
    </row>
    <row r="430" spans="1:9" hidden="1" x14ac:dyDescent="0.25">
      <c r="A430" s="268"/>
      <c r="B430" s="204"/>
      <c r="C430" s="83"/>
      <c r="D430" s="209"/>
      <c r="E430" s="209"/>
      <c r="F430" s="203"/>
    </row>
    <row r="431" spans="1:9" x14ac:dyDescent="0.25">
      <c r="A431" s="286"/>
      <c r="E431" s="83" t="s">
        <v>198</v>
      </c>
      <c r="F431" s="457">
        <f>SUM(F180:F430)</f>
        <v>423461.98749999999</v>
      </c>
    </row>
    <row r="432" spans="1:9" x14ac:dyDescent="0.25">
      <c r="A432" s="119"/>
    </row>
    <row r="433" spans="1:1" x14ac:dyDescent="0.25">
      <c r="A433" s="119"/>
    </row>
    <row r="434" spans="1:1" x14ac:dyDescent="0.25">
      <c r="A434" s="119"/>
    </row>
    <row r="435" spans="1:1" x14ac:dyDescent="0.25">
      <c r="A435" s="119"/>
    </row>
    <row r="436" spans="1:1" x14ac:dyDescent="0.25">
      <c r="A436" s="119"/>
    </row>
  </sheetData>
  <mergeCells count="134">
    <mergeCell ref="A118:B118"/>
    <mergeCell ref="A85:H85"/>
    <mergeCell ref="A75:A76"/>
    <mergeCell ref="A72:A74"/>
    <mergeCell ref="A101:F101"/>
    <mergeCell ref="B72:B74"/>
    <mergeCell ref="D72:D74"/>
    <mergeCell ref="E72:F72"/>
    <mergeCell ref="G72:G74"/>
    <mergeCell ref="E104:E105"/>
    <mergeCell ref="A86:A88"/>
    <mergeCell ref="B86:C88"/>
    <mergeCell ref="D86:F86"/>
    <mergeCell ref="D87:D88"/>
    <mergeCell ref="E87:E88"/>
    <mergeCell ref="F87:F88"/>
    <mergeCell ref="B89:C89"/>
    <mergeCell ref="I72:I74"/>
    <mergeCell ref="B75:B76"/>
    <mergeCell ref="D75:D76"/>
    <mergeCell ref="E75:E76"/>
    <mergeCell ref="F75:F76"/>
    <mergeCell ref="G75:G76"/>
    <mergeCell ref="I75:I76"/>
    <mergeCell ref="A67:B67"/>
    <mergeCell ref="A1:H1"/>
    <mergeCell ref="A8:E8"/>
    <mergeCell ref="D9:E9"/>
    <mergeCell ref="D10:E10"/>
    <mergeCell ref="D12:E12"/>
    <mergeCell ref="D15:E15"/>
    <mergeCell ref="B37:C37"/>
    <mergeCell ref="G32:G33"/>
    <mergeCell ref="B34:C34"/>
    <mergeCell ref="B36:C36"/>
    <mergeCell ref="A31:A33"/>
    <mergeCell ref="B31:C33"/>
    <mergeCell ref="D31:H31"/>
    <mergeCell ref="D32:D33"/>
    <mergeCell ref="E32:E33"/>
    <mergeCell ref="F32:F33"/>
    <mergeCell ref="H32:H33"/>
    <mergeCell ref="G51:G52"/>
    <mergeCell ref="A53:B53"/>
    <mergeCell ref="A63:B63"/>
    <mergeCell ref="B43:C43"/>
    <mergeCell ref="A82:F82"/>
    <mergeCell ref="A20:B20"/>
    <mergeCell ref="B3:H3"/>
    <mergeCell ref="A4:E4"/>
    <mergeCell ref="A5:E5"/>
    <mergeCell ref="A6:E6"/>
    <mergeCell ref="A7:E7"/>
    <mergeCell ref="A17:F17"/>
    <mergeCell ref="A19:F19"/>
    <mergeCell ref="G61:G62"/>
    <mergeCell ref="A57:B57"/>
    <mergeCell ref="A59:F59"/>
    <mergeCell ref="A61:B62"/>
    <mergeCell ref="D61:D62"/>
    <mergeCell ref="E61:E62"/>
    <mergeCell ref="F61:F62"/>
    <mergeCell ref="D40:E40"/>
    <mergeCell ref="F51:F52"/>
    <mergeCell ref="A70:F70"/>
    <mergeCell ref="D51:D52"/>
    <mergeCell ref="E51:E52"/>
    <mergeCell ref="A51:B52"/>
    <mergeCell ref="I21:I23"/>
    <mergeCell ref="G24:G25"/>
    <mergeCell ref="I24:I25"/>
    <mergeCell ref="A48:F48"/>
    <mergeCell ref="A24:A25"/>
    <mergeCell ref="B24:B25"/>
    <mergeCell ref="D24:D25"/>
    <mergeCell ref="E24:E25"/>
    <mergeCell ref="F24:F25"/>
    <mergeCell ref="G21:G23"/>
    <mergeCell ref="D21:D23"/>
    <mergeCell ref="E21:F21"/>
    <mergeCell ref="A21:A23"/>
    <mergeCell ref="B21:B23"/>
    <mergeCell ref="A39:H39"/>
    <mergeCell ref="A40:A42"/>
    <mergeCell ref="B40:C42"/>
    <mergeCell ref="D41:D42"/>
    <mergeCell ref="A30:H30"/>
    <mergeCell ref="E41:E42"/>
    <mergeCell ref="F41:F42"/>
    <mergeCell ref="B44:C44"/>
    <mergeCell ref="B45:C45"/>
    <mergeCell ref="G135:G136"/>
    <mergeCell ref="A125:A126"/>
    <mergeCell ref="B125:B126"/>
    <mergeCell ref="D125:D126"/>
    <mergeCell ref="E125:E126"/>
    <mergeCell ref="F125:F126"/>
    <mergeCell ref="G125:G126"/>
    <mergeCell ref="A132:F132"/>
    <mergeCell ref="A133:F133"/>
    <mergeCell ref="F135:F136"/>
    <mergeCell ref="A95:F95"/>
    <mergeCell ref="A102:E102"/>
    <mergeCell ref="A119:B119"/>
    <mergeCell ref="A120:B120"/>
    <mergeCell ref="A121:B121"/>
    <mergeCell ref="F104:F105"/>
    <mergeCell ref="A113:E113"/>
    <mergeCell ref="A114:F114"/>
    <mergeCell ref="A117:B117"/>
    <mergeCell ref="A104:A105"/>
    <mergeCell ref="B104:B105"/>
    <mergeCell ref="D104:D105"/>
    <mergeCell ref="A122:B122"/>
    <mergeCell ref="A174:E174"/>
    <mergeCell ref="A175:F175"/>
    <mergeCell ref="A177:A178"/>
    <mergeCell ref="B177:B178"/>
    <mergeCell ref="D177:D178"/>
    <mergeCell ref="E177:E178"/>
    <mergeCell ref="F177:F178"/>
    <mergeCell ref="A140:F140"/>
    <mergeCell ref="A141:F141"/>
    <mergeCell ref="A142:F142"/>
    <mergeCell ref="A144:A145"/>
    <mergeCell ref="B144:B145"/>
    <mergeCell ref="D144:D145"/>
    <mergeCell ref="E144:E145"/>
    <mergeCell ref="F144:F145"/>
    <mergeCell ref="A123:F123"/>
    <mergeCell ref="A135:A136"/>
    <mergeCell ref="B135:B136"/>
    <mergeCell ref="D135:D136"/>
    <mergeCell ref="E135:E136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8" max="9" man="1"/>
    <brk id="122" max="9" man="1"/>
    <brk id="17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1:E114"/>
  <sheetViews>
    <sheetView workbookViewId="0">
      <selection activeCell="E2" sqref="E2:E107"/>
    </sheetView>
  </sheetViews>
  <sheetFormatPr defaultRowHeight="15" x14ac:dyDescent="0.25"/>
  <cols>
    <col min="2" max="2" width="40.28515625" customWidth="1"/>
    <col min="4" max="4" width="10.5703125" customWidth="1"/>
  </cols>
  <sheetData>
    <row r="1" spans="2:5" ht="15" customHeight="1" x14ac:dyDescent="0.25"/>
    <row r="2" spans="2:5" ht="15" customHeight="1" x14ac:dyDescent="0.25">
      <c r="B2" s="459" t="s">
        <v>307</v>
      </c>
      <c r="C2" s="462">
        <v>4</v>
      </c>
      <c r="D2" s="465">
        <v>1834.1</v>
      </c>
      <c r="E2">
        <f>C2*D2</f>
        <v>7336.4</v>
      </c>
    </row>
    <row r="3" spans="2:5" ht="15" customHeight="1" x14ac:dyDescent="0.25">
      <c r="B3" s="459" t="s">
        <v>308</v>
      </c>
      <c r="C3" s="462">
        <v>2</v>
      </c>
      <c r="D3" s="465">
        <v>2467.9</v>
      </c>
      <c r="E3">
        <f t="shared" ref="E3:E66" si="0">C3*D3</f>
        <v>4935.8</v>
      </c>
    </row>
    <row r="4" spans="2:5" ht="15" customHeight="1" x14ac:dyDescent="0.25">
      <c r="B4" s="459" t="s">
        <v>309</v>
      </c>
      <c r="C4" s="462">
        <v>10</v>
      </c>
      <c r="D4" s="462">
        <v>120.54</v>
      </c>
      <c r="E4">
        <f t="shared" si="0"/>
        <v>1205.4000000000001</v>
      </c>
    </row>
    <row r="5" spans="2:5" ht="15" customHeight="1" x14ac:dyDescent="0.25">
      <c r="B5" s="459" t="s">
        <v>310</v>
      </c>
      <c r="C5" s="462">
        <v>1</v>
      </c>
      <c r="D5" s="465">
        <v>3762.7</v>
      </c>
      <c r="E5">
        <f t="shared" si="0"/>
        <v>3762.7</v>
      </c>
    </row>
    <row r="6" spans="2:5" ht="15" customHeight="1" x14ac:dyDescent="0.25">
      <c r="B6" s="459" t="s">
        <v>311</v>
      </c>
      <c r="C6" s="462">
        <v>2</v>
      </c>
      <c r="D6" s="462">
        <v>523.16</v>
      </c>
      <c r="E6">
        <f t="shared" si="0"/>
        <v>1046.32</v>
      </c>
    </row>
    <row r="7" spans="2:5" ht="15" customHeight="1" x14ac:dyDescent="0.25">
      <c r="B7" s="459" t="s">
        <v>312</v>
      </c>
      <c r="C7" s="462">
        <v>1</v>
      </c>
      <c r="D7" s="462">
        <v>253.48</v>
      </c>
      <c r="E7">
        <f t="shared" si="0"/>
        <v>253.48</v>
      </c>
    </row>
    <row r="8" spans="2:5" ht="15" customHeight="1" x14ac:dyDescent="0.25">
      <c r="B8" s="459" t="s">
        <v>313</v>
      </c>
      <c r="C8" s="462">
        <v>1</v>
      </c>
      <c r="D8" s="462">
        <v>148.77000000000001</v>
      </c>
      <c r="E8">
        <f t="shared" si="0"/>
        <v>148.77000000000001</v>
      </c>
    </row>
    <row r="9" spans="2:5" ht="59.25" customHeight="1" x14ac:dyDescent="0.25">
      <c r="B9" s="459" t="s">
        <v>314</v>
      </c>
      <c r="C9" s="462">
        <v>1</v>
      </c>
      <c r="D9" s="462">
        <v>292.67</v>
      </c>
      <c r="E9">
        <f t="shared" si="0"/>
        <v>292.67</v>
      </c>
    </row>
    <row r="10" spans="2:5" ht="15" customHeight="1" x14ac:dyDescent="0.25">
      <c r="B10" s="459" t="s">
        <v>315</v>
      </c>
      <c r="C10" s="462">
        <v>4</v>
      </c>
      <c r="D10" s="462">
        <v>38.99</v>
      </c>
      <c r="E10">
        <f t="shared" si="0"/>
        <v>155.96</v>
      </c>
    </row>
    <row r="11" spans="2:5" ht="15" customHeight="1" x14ac:dyDescent="0.25">
      <c r="B11" s="459" t="s">
        <v>316</v>
      </c>
      <c r="C11" s="462">
        <v>10</v>
      </c>
      <c r="D11" s="462">
        <v>57</v>
      </c>
      <c r="E11">
        <f t="shared" si="0"/>
        <v>570</v>
      </c>
    </row>
    <row r="12" spans="2:5" ht="15" customHeight="1" x14ac:dyDescent="0.25">
      <c r="B12" s="459" t="s">
        <v>317</v>
      </c>
      <c r="C12" s="462">
        <v>5</v>
      </c>
      <c r="D12" s="465">
        <v>1054.0999999999999</v>
      </c>
      <c r="E12">
        <f t="shared" si="0"/>
        <v>5270.5</v>
      </c>
    </row>
    <row r="13" spans="2:5" ht="15" customHeight="1" x14ac:dyDescent="0.25">
      <c r="B13" s="459" t="s">
        <v>318</v>
      </c>
      <c r="C13" s="462">
        <v>72</v>
      </c>
      <c r="D13" s="462">
        <v>8.98</v>
      </c>
      <c r="E13">
        <f t="shared" si="0"/>
        <v>646.56000000000006</v>
      </c>
    </row>
    <row r="14" spans="2:5" ht="15" customHeight="1" x14ac:dyDescent="0.25">
      <c r="B14" s="459" t="s">
        <v>319</v>
      </c>
      <c r="C14" s="462">
        <v>15</v>
      </c>
      <c r="D14" s="462">
        <v>32.83</v>
      </c>
      <c r="E14">
        <f t="shared" si="0"/>
        <v>492.45</v>
      </c>
    </row>
    <row r="15" spans="2:5" ht="15" customHeight="1" x14ac:dyDescent="0.25">
      <c r="B15" s="459" t="s">
        <v>320</v>
      </c>
      <c r="C15" s="462">
        <v>1</v>
      </c>
      <c r="D15" s="462">
        <v>129.34</v>
      </c>
      <c r="E15">
        <f t="shared" si="0"/>
        <v>129.34</v>
      </c>
    </row>
    <row r="16" spans="2:5" ht="60.75" customHeight="1" x14ac:dyDescent="0.25">
      <c r="B16" s="459" t="s">
        <v>321</v>
      </c>
      <c r="C16" s="462">
        <v>5</v>
      </c>
      <c r="D16" s="462">
        <v>87.96</v>
      </c>
      <c r="E16">
        <f t="shared" si="0"/>
        <v>439.79999999999995</v>
      </c>
    </row>
    <row r="17" spans="2:5" ht="15" customHeight="1" x14ac:dyDescent="0.25">
      <c r="B17" s="459" t="s">
        <v>322</v>
      </c>
      <c r="C17" s="462">
        <v>4</v>
      </c>
      <c r="D17" s="462">
        <v>920.89</v>
      </c>
      <c r="E17">
        <f t="shared" si="0"/>
        <v>3683.56</v>
      </c>
    </row>
    <row r="18" spans="2:5" ht="15" customHeight="1" x14ac:dyDescent="0.25">
      <c r="B18" s="459" t="s">
        <v>323</v>
      </c>
      <c r="C18" s="462">
        <v>5</v>
      </c>
      <c r="D18" s="462">
        <v>21.88</v>
      </c>
      <c r="E18">
        <f t="shared" si="0"/>
        <v>109.39999999999999</v>
      </c>
    </row>
    <row r="19" spans="2:5" ht="15" customHeight="1" x14ac:dyDescent="0.25">
      <c r="B19" s="459" t="s">
        <v>324</v>
      </c>
      <c r="C19" s="462">
        <v>4</v>
      </c>
      <c r="D19" s="462">
        <v>48.94</v>
      </c>
      <c r="E19">
        <f t="shared" si="0"/>
        <v>195.76</v>
      </c>
    </row>
    <row r="20" spans="2:5" ht="15" customHeight="1" x14ac:dyDescent="0.25">
      <c r="B20" s="459" t="s">
        <v>325</v>
      </c>
      <c r="C20" s="462">
        <v>50</v>
      </c>
      <c r="D20" s="462">
        <v>20.059999999999999</v>
      </c>
      <c r="E20">
        <f t="shared" si="0"/>
        <v>1002.9999999999999</v>
      </c>
    </row>
    <row r="21" spans="2:5" ht="15" customHeight="1" x14ac:dyDescent="0.25">
      <c r="B21" s="459" t="s">
        <v>326</v>
      </c>
      <c r="C21" s="462">
        <v>20</v>
      </c>
      <c r="D21" s="462">
        <v>22.16</v>
      </c>
      <c r="E21">
        <f t="shared" si="0"/>
        <v>443.2</v>
      </c>
    </row>
    <row r="22" spans="2:5" ht="15" customHeight="1" x14ac:dyDescent="0.25">
      <c r="B22" s="459" t="s">
        <v>327</v>
      </c>
      <c r="C22" s="462">
        <v>1</v>
      </c>
      <c r="D22" s="465">
        <v>3054.8</v>
      </c>
      <c r="E22">
        <f t="shared" si="0"/>
        <v>3054.8</v>
      </c>
    </row>
    <row r="23" spans="2:5" ht="15" customHeight="1" x14ac:dyDescent="0.25">
      <c r="B23" s="459" t="s">
        <v>328</v>
      </c>
      <c r="C23" s="462">
        <v>12</v>
      </c>
      <c r="D23" s="462">
        <v>36.28</v>
      </c>
      <c r="E23">
        <f t="shared" si="0"/>
        <v>435.36</v>
      </c>
    </row>
    <row r="24" spans="2:5" ht="15" customHeight="1" x14ac:dyDescent="0.25">
      <c r="B24" s="459" t="s">
        <v>329</v>
      </c>
      <c r="C24" s="462">
        <v>15</v>
      </c>
      <c r="D24" s="462">
        <v>220.61</v>
      </c>
      <c r="E24">
        <f t="shared" si="0"/>
        <v>3309.15</v>
      </c>
    </row>
    <row r="25" spans="2:5" ht="15" customHeight="1" x14ac:dyDescent="0.25">
      <c r="B25" s="459" t="s">
        <v>330</v>
      </c>
      <c r="C25" s="462">
        <v>4</v>
      </c>
      <c r="D25" s="462">
        <v>245.67</v>
      </c>
      <c r="E25">
        <f t="shared" si="0"/>
        <v>982.68</v>
      </c>
    </row>
    <row r="26" spans="2:5" ht="15" customHeight="1" x14ac:dyDescent="0.25">
      <c r="B26" s="459" t="s">
        <v>331</v>
      </c>
      <c r="C26" s="462">
        <v>1</v>
      </c>
      <c r="D26" s="462">
        <v>558.51</v>
      </c>
      <c r="E26">
        <f t="shared" si="0"/>
        <v>558.51</v>
      </c>
    </row>
    <row r="27" spans="2:5" ht="15" customHeight="1" x14ac:dyDescent="0.25">
      <c r="B27" s="459" t="s">
        <v>332</v>
      </c>
      <c r="C27" s="462">
        <v>20</v>
      </c>
      <c r="D27" s="462">
        <v>253.93</v>
      </c>
      <c r="E27">
        <f t="shared" si="0"/>
        <v>5078.6000000000004</v>
      </c>
    </row>
    <row r="28" spans="2:5" ht="15" customHeight="1" x14ac:dyDescent="0.25">
      <c r="B28" s="459" t="s">
        <v>333</v>
      </c>
      <c r="C28" s="462">
        <v>60</v>
      </c>
      <c r="D28" s="462">
        <v>80.94</v>
      </c>
      <c r="E28">
        <f t="shared" si="0"/>
        <v>4856.3999999999996</v>
      </c>
    </row>
    <row r="29" spans="2:5" ht="15" customHeight="1" x14ac:dyDescent="0.25">
      <c r="B29" s="459" t="s">
        <v>334</v>
      </c>
      <c r="C29" s="462">
        <v>2</v>
      </c>
      <c r="D29" s="462">
        <v>854.82</v>
      </c>
      <c r="E29">
        <f t="shared" si="0"/>
        <v>1709.64</v>
      </c>
    </row>
    <row r="30" spans="2:5" ht="15" customHeight="1" x14ac:dyDescent="0.25">
      <c r="B30" s="459" t="s">
        <v>335</v>
      </c>
      <c r="C30" s="462">
        <v>1</v>
      </c>
      <c r="D30" s="462">
        <v>889.92</v>
      </c>
      <c r="E30">
        <f t="shared" si="0"/>
        <v>889.92</v>
      </c>
    </row>
    <row r="31" spans="2:5" ht="57" customHeight="1" x14ac:dyDescent="0.25">
      <c r="B31" s="459" t="s">
        <v>336</v>
      </c>
      <c r="C31" s="462">
        <v>2</v>
      </c>
      <c r="D31" s="462">
        <v>176.4</v>
      </c>
      <c r="E31">
        <f t="shared" si="0"/>
        <v>352.8</v>
      </c>
    </row>
    <row r="32" spans="2:5" ht="15" customHeight="1" x14ac:dyDescent="0.25">
      <c r="B32" s="459" t="s">
        <v>337</v>
      </c>
      <c r="C32" s="462">
        <v>5</v>
      </c>
      <c r="D32" s="462">
        <v>232.63</v>
      </c>
      <c r="E32">
        <f t="shared" si="0"/>
        <v>1163.1500000000001</v>
      </c>
    </row>
    <row r="33" spans="2:5" ht="15" customHeight="1" x14ac:dyDescent="0.25">
      <c r="B33" s="459" t="s">
        <v>338</v>
      </c>
      <c r="C33" s="462">
        <v>10</v>
      </c>
      <c r="D33" s="462">
        <v>35.68</v>
      </c>
      <c r="E33">
        <f t="shared" si="0"/>
        <v>356.8</v>
      </c>
    </row>
    <row r="34" spans="2:5" ht="15" customHeight="1" x14ac:dyDescent="0.25">
      <c r="B34" s="459" t="s">
        <v>339</v>
      </c>
      <c r="C34" s="462">
        <v>5</v>
      </c>
      <c r="D34" s="462">
        <v>704.48</v>
      </c>
      <c r="E34">
        <f t="shared" si="0"/>
        <v>3522.4</v>
      </c>
    </row>
    <row r="35" spans="2:5" ht="81.75" customHeight="1" x14ac:dyDescent="0.25">
      <c r="B35" s="459" t="s">
        <v>340</v>
      </c>
      <c r="C35" s="462">
        <v>10</v>
      </c>
      <c r="D35" s="462">
        <v>194.27</v>
      </c>
      <c r="E35">
        <f t="shared" si="0"/>
        <v>1942.7</v>
      </c>
    </row>
    <row r="36" spans="2:5" ht="42" customHeight="1" x14ac:dyDescent="0.25">
      <c r="B36" s="459" t="s">
        <v>341</v>
      </c>
      <c r="C36" s="462">
        <v>5</v>
      </c>
      <c r="D36" s="462">
        <v>14.82</v>
      </c>
      <c r="E36">
        <f t="shared" si="0"/>
        <v>74.099999999999994</v>
      </c>
    </row>
    <row r="37" spans="2:5" ht="66.75" customHeight="1" x14ac:dyDescent="0.25">
      <c r="B37" s="459" t="s">
        <v>342</v>
      </c>
      <c r="C37" s="462">
        <v>1</v>
      </c>
      <c r="D37" s="462">
        <v>243.6</v>
      </c>
      <c r="E37">
        <f t="shared" si="0"/>
        <v>243.6</v>
      </c>
    </row>
    <row r="38" spans="2:5" ht="59.25" customHeight="1" x14ac:dyDescent="0.25">
      <c r="B38" s="459" t="s">
        <v>343</v>
      </c>
      <c r="C38" s="462">
        <v>5</v>
      </c>
      <c r="D38" s="462">
        <v>308.79000000000002</v>
      </c>
      <c r="E38">
        <f t="shared" si="0"/>
        <v>1543.95</v>
      </c>
    </row>
    <row r="39" spans="2:5" ht="66.75" customHeight="1" x14ac:dyDescent="0.25">
      <c r="B39" s="459" t="s">
        <v>344</v>
      </c>
      <c r="C39" s="462">
        <v>80</v>
      </c>
      <c r="D39" s="462">
        <v>131.84</v>
      </c>
      <c r="E39">
        <f t="shared" si="0"/>
        <v>10547.2</v>
      </c>
    </row>
    <row r="40" spans="2:5" ht="84.75" customHeight="1" x14ac:dyDescent="0.25">
      <c r="B40" s="459" t="s">
        <v>345</v>
      </c>
      <c r="C40" s="462">
        <v>12</v>
      </c>
      <c r="D40" s="462">
        <v>31.05</v>
      </c>
      <c r="E40">
        <f t="shared" si="0"/>
        <v>372.6</v>
      </c>
    </row>
    <row r="41" spans="2:5" ht="25.5" x14ac:dyDescent="0.25">
      <c r="B41" s="459" t="s">
        <v>346</v>
      </c>
      <c r="C41" s="462">
        <v>5</v>
      </c>
      <c r="D41" s="462">
        <v>69.11</v>
      </c>
      <c r="E41">
        <f t="shared" si="0"/>
        <v>345.55</v>
      </c>
    </row>
    <row r="42" spans="2:5" ht="25.5" x14ac:dyDescent="0.25">
      <c r="B42" s="459" t="s">
        <v>347</v>
      </c>
      <c r="C42" s="462">
        <v>5</v>
      </c>
      <c r="D42" s="462">
        <v>50.34</v>
      </c>
      <c r="E42">
        <f t="shared" si="0"/>
        <v>251.70000000000002</v>
      </c>
    </row>
    <row r="43" spans="2:5" ht="25.5" x14ac:dyDescent="0.25">
      <c r="B43" s="459" t="s">
        <v>348</v>
      </c>
      <c r="C43" s="462">
        <v>6</v>
      </c>
      <c r="D43" s="462">
        <v>25.91</v>
      </c>
      <c r="E43">
        <f t="shared" si="0"/>
        <v>155.46</v>
      </c>
    </row>
    <row r="44" spans="2:5" ht="25.5" x14ac:dyDescent="0.25">
      <c r="B44" s="459" t="s">
        <v>349</v>
      </c>
      <c r="C44" s="462">
        <v>5</v>
      </c>
      <c r="D44" s="462">
        <v>28.99</v>
      </c>
      <c r="E44">
        <f t="shared" si="0"/>
        <v>144.94999999999999</v>
      </c>
    </row>
    <row r="45" spans="2:5" ht="38.25" x14ac:dyDescent="0.25">
      <c r="B45" s="459" t="s">
        <v>350</v>
      </c>
      <c r="C45" s="462">
        <v>10</v>
      </c>
      <c r="D45" s="462">
        <v>35.57</v>
      </c>
      <c r="E45">
        <f t="shared" si="0"/>
        <v>355.7</v>
      </c>
    </row>
    <row r="46" spans="2:5" ht="25.5" x14ac:dyDescent="0.25">
      <c r="B46" s="459" t="s">
        <v>351</v>
      </c>
      <c r="C46" s="462">
        <v>10</v>
      </c>
      <c r="D46" s="462">
        <v>66.36</v>
      </c>
      <c r="E46">
        <f t="shared" si="0"/>
        <v>663.6</v>
      </c>
    </row>
    <row r="47" spans="2:5" ht="38.25" x14ac:dyDescent="0.25">
      <c r="B47" s="459" t="s">
        <v>352</v>
      </c>
      <c r="C47" s="462">
        <v>2</v>
      </c>
      <c r="D47" s="462">
        <v>67.56</v>
      </c>
      <c r="E47">
        <f t="shared" si="0"/>
        <v>135.12</v>
      </c>
    </row>
    <row r="48" spans="2:5" ht="25.5" x14ac:dyDescent="0.25">
      <c r="B48" s="459" t="s">
        <v>353</v>
      </c>
      <c r="C48" s="462">
        <v>1</v>
      </c>
      <c r="D48" s="462">
        <v>437.29</v>
      </c>
      <c r="E48">
        <f t="shared" si="0"/>
        <v>437.29</v>
      </c>
    </row>
    <row r="49" spans="2:5" ht="25.5" x14ac:dyDescent="0.25">
      <c r="B49" s="459" t="s">
        <v>354</v>
      </c>
      <c r="C49" s="462">
        <v>1</v>
      </c>
      <c r="D49" s="462">
        <v>434.95</v>
      </c>
      <c r="E49">
        <f t="shared" si="0"/>
        <v>434.95</v>
      </c>
    </row>
    <row r="50" spans="2:5" ht="15" customHeight="1" x14ac:dyDescent="0.25">
      <c r="B50" s="459" t="s">
        <v>355</v>
      </c>
      <c r="C50" s="462">
        <v>3</v>
      </c>
      <c r="D50" s="462">
        <v>580.72</v>
      </c>
      <c r="E50">
        <f t="shared" si="0"/>
        <v>1742.16</v>
      </c>
    </row>
    <row r="51" spans="2:5" ht="15" customHeight="1" x14ac:dyDescent="0.25">
      <c r="B51" s="459" t="s">
        <v>356</v>
      </c>
      <c r="C51" s="462">
        <v>1</v>
      </c>
      <c r="D51" s="462">
        <v>231.68</v>
      </c>
      <c r="E51">
        <f t="shared" si="0"/>
        <v>231.68</v>
      </c>
    </row>
    <row r="52" spans="2:5" ht="15" customHeight="1" x14ac:dyDescent="0.25">
      <c r="B52" s="459" t="s">
        <v>357</v>
      </c>
      <c r="C52" s="462">
        <v>1</v>
      </c>
      <c r="D52" s="462">
        <v>154.44</v>
      </c>
      <c r="E52">
        <f t="shared" si="0"/>
        <v>154.44</v>
      </c>
    </row>
    <row r="53" spans="2:5" ht="15" customHeight="1" x14ac:dyDescent="0.25">
      <c r="B53" s="459" t="s">
        <v>358</v>
      </c>
      <c r="C53" s="462">
        <v>10</v>
      </c>
      <c r="D53" s="462">
        <v>44.9</v>
      </c>
      <c r="E53">
        <f t="shared" si="0"/>
        <v>449</v>
      </c>
    </row>
    <row r="54" spans="2:5" ht="15" customHeight="1" x14ac:dyDescent="0.25">
      <c r="B54" s="459" t="s">
        <v>359</v>
      </c>
      <c r="C54" s="462">
        <v>10</v>
      </c>
      <c r="D54" s="462">
        <v>17.850000000000001</v>
      </c>
      <c r="E54">
        <f t="shared" si="0"/>
        <v>178.5</v>
      </c>
    </row>
    <row r="55" spans="2:5" ht="15" customHeight="1" x14ac:dyDescent="0.25">
      <c r="B55" s="459" t="s">
        <v>360</v>
      </c>
      <c r="C55" s="462">
        <v>5</v>
      </c>
      <c r="D55" s="462">
        <v>177.54</v>
      </c>
      <c r="E55">
        <f t="shared" si="0"/>
        <v>887.69999999999993</v>
      </c>
    </row>
    <row r="56" spans="2:5" ht="15" customHeight="1" x14ac:dyDescent="0.25">
      <c r="B56" s="459" t="s">
        <v>361</v>
      </c>
      <c r="C56" s="462">
        <v>5</v>
      </c>
      <c r="D56" s="462">
        <v>302.51</v>
      </c>
      <c r="E56">
        <f t="shared" si="0"/>
        <v>1512.55</v>
      </c>
    </row>
    <row r="57" spans="2:5" ht="15" customHeight="1" x14ac:dyDescent="0.25">
      <c r="B57" s="459" t="s">
        <v>362</v>
      </c>
      <c r="C57" s="462">
        <v>10</v>
      </c>
      <c r="D57" s="462">
        <v>185.51</v>
      </c>
      <c r="E57">
        <f t="shared" si="0"/>
        <v>1855.1</v>
      </c>
    </row>
    <row r="58" spans="2:5" ht="15" customHeight="1" x14ac:dyDescent="0.25">
      <c r="B58" s="459" t="s">
        <v>363</v>
      </c>
      <c r="C58" s="462">
        <v>12</v>
      </c>
      <c r="D58" s="462">
        <v>138.43</v>
      </c>
      <c r="E58">
        <f t="shared" si="0"/>
        <v>1661.16</v>
      </c>
    </row>
    <row r="59" spans="2:5" ht="15" customHeight="1" x14ac:dyDescent="0.25">
      <c r="B59" s="459" t="s">
        <v>364</v>
      </c>
      <c r="C59" s="462">
        <v>2</v>
      </c>
      <c r="D59" s="462">
        <v>194.61</v>
      </c>
      <c r="E59">
        <f t="shared" si="0"/>
        <v>389.22</v>
      </c>
    </row>
    <row r="60" spans="2:5" ht="15" customHeight="1" x14ac:dyDescent="0.25">
      <c r="B60" s="459" t="s">
        <v>365</v>
      </c>
      <c r="C60" s="462">
        <v>6</v>
      </c>
      <c r="D60" s="462">
        <v>229.03</v>
      </c>
      <c r="E60">
        <f t="shared" si="0"/>
        <v>1374.18</v>
      </c>
    </row>
    <row r="61" spans="2:5" ht="15" customHeight="1" x14ac:dyDescent="0.25">
      <c r="B61" s="459" t="s">
        <v>366</v>
      </c>
      <c r="C61" s="462">
        <v>16</v>
      </c>
      <c r="D61" s="462">
        <v>101.46</v>
      </c>
      <c r="E61">
        <f t="shared" si="0"/>
        <v>1623.36</v>
      </c>
    </row>
    <row r="62" spans="2:5" ht="15" customHeight="1" x14ac:dyDescent="0.25">
      <c r="B62" s="459" t="s">
        <v>367</v>
      </c>
      <c r="C62" s="462">
        <v>4</v>
      </c>
      <c r="D62" s="462">
        <v>867.36</v>
      </c>
      <c r="E62">
        <f t="shared" si="0"/>
        <v>3469.44</v>
      </c>
    </row>
    <row r="63" spans="2:5" ht="15" customHeight="1" x14ac:dyDescent="0.25">
      <c r="B63" s="459" t="s">
        <v>368</v>
      </c>
      <c r="C63" s="462">
        <v>2</v>
      </c>
      <c r="D63" s="462">
        <v>164.38</v>
      </c>
      <c r="E63">
        <f t="shared" si="0"/>
        <v>328.76</v>
      </c>
    </row>
    <row r="64" spans="2:5" ht="15" customHeight="1" x14ac:dyDescent="0.25">
      <c r="B64" s="460" t="s">
        <v>369</v>
      </c>
      <c r="C64" s="463">
        <v>2</v>
      </c>
      <c r="D64" s="463">
        <v>250</v>
      </c>
      <c r="E64">
        <f t="shared" si="0"/>
        <v>500</v>
      </c>
    </row>
    <row r="65" spans="2:5" ht="15" customHeight="1" x14ac:dyDescent="0.25">
      <c r="B65" s="460" t="s">
        <v>370</v>
      </c>
      <c r="C65" s="463">
        <v>1</v>
      </c>
      <c r="D65" s="463">
        <v>650</v>
      </c>
      <c r="E65">
        <f t="shared" si="0"/>
        <v>650</v>
      </c>
    </row>
    <row r="66" spans="2:5" ht="15" customHeight="1" x14ac:dyDescent="0.25">
      <c r="B66" s="461" t="s">
        <v>225</v>
      </c>
      <c r="C66" s="464">
        <v>6</v>
      </c>
      <c r="D66" s="466">
        <v>20000</v>
      </c>
      <c r="E66">
        <f t="shared" si="0"/>
        <v>120000</v>
      </c>
    </row>
    <row r="67" spans="2:5" ht="15" customHeight="1" x14ac:dyDescent="0.25">
      <c r="B67" s="345" t="s">
        <v>226</v>
      </c>
      <c r="C67" s="347">
        <v>5</v>
      </c>
      <c r="D67" s="348">
        <v>2500</v>
      </c>
      <c r="E67">
        <f t="shared" ref="E67:E107" si="1">C67*D67</f>
        <v>12500</v>
      </c>
    </row>
    <row r="68" spans="2:5" ht="15" customHeight="1" x14ac:dyDescent="0.25">
      <c r="B68" s="345" t="s">
        <v>227</v>
      </c>
      <c r="C68" s="347">
        <v>200</v>
      </c>
      <c r="D68" s="348">
        <v>100</v>
      </c>
      <c r="E68">
        <f t="shared" si="1"/>
        <v>20000</v>
      </c>
    </row>
    <row r="69" spans="2:5" ht="15" customHeight="1" x14ac:dyDescent="0.25">
      <c r="B69" s="345" t="s">
        <v>195</v>
      </c>
      <c r="C69" s="347">
        <v>15</v>
      </c>
      <c r="D69" s="348">
        <v>300</v>
      </c>
      <c r="E69">
        <f t="shared" si="1"/>
        <v>4500</v>
      </c>
    </row>
    <row r="70" spans="2:5" ht="15" customHeight="1" x14ac:dyDescent="0.25">
      <c r="B70" s="345" t="s">
        <v>194</v>
      </c>
      <c r="C70" s="347">
        <v>27</v>
      </c>
      <c r="D70" s="348">
        <v>50</v>
      </c>
      <c r="E70">
        <f t="shared" si="1"/>
        <v>1350</v>
      </c>
    </row>
    <row r="71" spans="2:5" ht="15" customHeight="1" x14ac:dyDescent="0.25">
      <c r="B71" s="345" t="s">
        <v>228</v>
      </c>
      <c r="C71" s="347">
        <v>1</v>
      </c>
      <c r="D71" s="348">
        <v>203</v>
      </c>
      <c r="E71">
        <f t="shared" si="1"/>
        <v>203</v>
      </c>
    </row>
    <row r="72" spans="2:5" ht="15" customHeight="1" x14ac:dyDescent="0.25">
      <c r="B72" s="345" t="s">
        <v>229</v>
      </c>
      <c r="C72" s="347">
        <v>20</v>
      </c>
      <c r="D72" s="348">
        <v>1500</v>
      </c>
      <c r="E72">
        <f t="shared" si="1"/>
        <v>30000</v>
      </c>
    </row>
    <row r="73" spans="2:5" ht="15" customHeight="1" x14ac:dyDescent="0.25">
      <c r="B73" s="346" t="s">
        <v>230</v>
      </c>
      <c r="C73" s="347">
        <v>30</v>
      </c>
      <c r="D73" s="348">
        <v>1300</v>
      </c>
      <c r="E73">
        <f t="shared" si="1"/>
        <v>39000</v>
      </c>
    </row>
    <row r="74" spans="2:5" ht="15" customHeight="1" x14ac:dyDescent="0.25">
      <c r="B74" s="346" t="s">
        <v>371</v>
      </c>
      <c r="C74" s="347">
        <v>1</v>
      </c>
      <c r="D74" s="348">
        <v>4560</v>
      </c>
      <c r="E74">
        <f t="shared" si="1"/>
        <v>4560</v>
      </c>
    </row>
    <row r="75" spans="2:5" ht="15" customHeight="1" x14ac:dyDescent="0.25">
      <c r="B75" s="346" t="s">
        <v>232</v>
      </c>
      <c r="C75" s="347">
        <v>5</v>
      </c>
      <c r="D75" s="348">
        <v>7500</v>
      </c>
      <c r="E75">
        <f t="shared" si="1"/>
        <v>37500</v>
      </c>
    </row>
    <row r="76" spans="2:5" ht="15" customHeight="1" x14ac:dyDescent="0.25">
      <c r="B76" s="346" t="s">
        <v>233</v>
      </c>
      <c r="C76" s="347">
        <v>20</v>
      </c>
      <c r="D76" s="348">
        <v>1000</v>
      </c>
      <c r="E76">
        <f t="shared" si="1"/>
        <v>20000</v>
      </c>
    </row>
    <row r="77" spans="2:5" ht="15" customHeight="1" x14ac:dyDescent="0.25">
      <c r="B77" s="346" t="s">
        <v>372</v>
      </c>
      <c r="C77" s="347">
        <v>4</v>
      </c>
      <c r="D77" s="348">
        <v>1550</v>
      </c>
      <c r="E77">
        <f t="shared" si="1"/>
        <v>6200</v>
      </c>
    </row>
    <row r="78" spans="2:5" ht="15" customHeight="1" x14ac:dyDescent="0.25">
      <c r="B78" s="346" t="s">
        <v>234</v>
      </c>
      <c r="C78" s="347">
        <v>30</v>
      </c>
      <c r="D78" s="348">
        <v>250</v>
      </c>
      <c r="E78">
        <f t="shared" si="1"/>
        <v>7500</v>
      </c>
    </row>
    <row r="79" spans="2:5" ht="15" customHeight="1" x14ac:dyDescent="0.25">
      <c r="B79" s="346" t="s">
        <v>235</v>
      </c>
      <c r="C79" s="347">
        <v>10</v>
      </c>
      <c r="D79" s="348">
        <v>500</v>
      </c>
      <c r="E79">
        <f t="shared" si="1"/>
        <v>5000</v>
      </c>
    </row>
    <row r="80" spans="2:5" ht="15" customHeight="1" x14ac:dyDescent="0.25">
      <c r="B80" s="346" t="s">
        <v>236</v>
      </c>
      <c r="C80" s="347">
        <v>40</v>
      </c>
      <c r="D80" s="348">
        <v>50</v>
      </c>
      <c r="E80">
        <f t="shared" si="1"/>
        <v>2000</v>
      </c>
    </row>
    <row r="81" spans="2:5" ht="15" customHeight="1" x14ac:dyDescent="0.25">
      <c r="B81" s="346" t="s">
        <v>237</v>
      </c>
      <c r="C81" s="347">
        <v>300</v>
      </c>
      <c r="D81" s="348">
        <v>30</v>
      </c>
      <c r="E81">
        <f t="shared" si="1"/>
        <v>9000</v>
      </c>
    </row>
    <row r="82" spans="2:5" ht="15" customHeight="1" x14ac:dyDescent="0.25">
      <c r="B82" s="346" t="s">
        <v>238</v>
      </c>
      <c r="C82" s="347">
        <v>30</v>
      </c>
      <c r="D82" s="348">
        <v>300</v>
      </c>
      <c r="E82">
        <f t="shared" si="1"/>
        <v>9000</v>
      </c>
    </row>
    <row r="83" spans="2:5" ht="15" customHeight="1" x14ac:dyDescent="0.25">
      <c r="B83" s="346" t="s">
        <v>285</v>
      </c>
      <c r="C83" s="347">
        <v>50</v>
      </c>
      <c r="D83" s="348">
        <v>720</v>
      </c>
      <c r="E83">
        <f t="shared" si="1"/>
        <v>36000</v>
      </c>
    </row>
    <row r="84" spans="2:5" ht="15" customHeight="1" x14ac:dyDescent="0.25">
      <c r="B84" s="346" t="s">
        <v>239</v>
      </c>
      <c r="C84" s="347">
        <v>100</v>
      </c>
      <c r="D84" s="348">
        <v>50</v>
      </c>
      <c r="E84">
        <f t="shared" si="1"/>
        <v>5000</v>
      </c>
    </row>
    <row r="85" spans="2:5" ht="15" customHeight="1" x14ac:dyDescent="0.25">
      <c r="B85" s="346" t="s">
        <v>240</v>
      </c>
      <c r="C85" s="347">
        <v>100</v>
      </c>
      <c r="D85" s="348">
        <v>44.4</v>
      </c>
      <c r="E85">
        <f t="shared" si="1"/>
        <v>4440</v>
      </c>
    </row>
    <row r="86" spans="2:5" ht="15" customHeight="1" x14ac:dyDescent="0.25">
      <c r="B86" s="346" t="s">
        <v>241</v>
      </c>
      <c r="C86" s="347">
        <v>100</v>
      </c>
      <c r="D86" s="348">
        <v>104.9</v>
      </c>
      <c r="E86">
        <f t="shared" si="1"/>
        <v>10490</v>
      </c>
    </row>
    <row r="87" spans="2:5" ht="15" customHeight="1" x14ac:dyDescent="0.25">
      <c r="B87" s="346" t="s">
        <v>373</v>
      </c>
      <c r="C87" s="347">
        <v>6</v>
      </c>
      <c r="D87" s="348">
        <v>3235</v>
      </c>
      <c r="E87">
        <f t="shared" si="1"/>
        <v>19410</v>
      </c>
    </row>
    <row r="88" spans="2:5" ht="15" customHeight="1" x14ac:dyDescent="0.25">
      <c r="B88" s="346" t="s">
        <v>242</v>
      </c>
      <c r="C88" s="347">
        <v>10</v>
      </c>
      <c r="D88" s="348">
        <v>400</v>
      </c>
      <c r="E88">
        <f t="shared" si="1"/>
        <v>4000</v>
      </c>
    </row>
    <row r="89" spans="2:5" ht="15" customHeight="1" x14ac:dyDescent="0.25">
      <c r="B89" s="346" t="s">
        <v>231</v>
      </c>
      <c r="C89" s="347">
        <v>20</v>
      </c>
      <c r="D89" s="348">
        <v>800</v>
      </c>
      <c r="E89">
        <f t="shared" si="1"/>
        <v>16000</v>
      </c>
    </row>
    <row r="90" spans="2:5" ht="15" customHeight="1" x14ac:dyDescent="0.25">
      <c r="B90" s="346" t="s">
        <v>243</v>
      </c>
      <c r="C90" s="347">
        <v>2600</v>
      </c>
      <c r="D90" s="348">
        <v>60</v>
      </c>
      <c r="E90">
        <f t="shared" si="1"/>
        <v>156000</v>
      </c>
    </row>
    <row r="91" spans="2:5" ht="15" customHeight="1" x14ac:dyDescent="0.25">
      <c r="B91" s="346" t="s">
        <v>374</v>
      </c>
      <c r="C91" s="347">
        <v>6</v>
      </c>
      <c r="D91" s="348">
        <v>700</v>
      </c>
      <c r="E91">
        <f t="shared" si="1"/>
        <v>4200</v>
      </c>
    </row>
    <row r="92" spans="2:5" ht="15" customHeight="1" x14ac:dyDescent="0.25">
      <c r="B92" s="346" t="s">
        <v>375</v>
      </c>
      <c r="C92" s="347">
        <v>1</v>
      </c>
      <c r="D92" s="348">
        <v>1000</v>
      </c>
      <c r="E92">
        <f t="shared" si="1"/>
        <v>1000</v>
      </c>
    </row>
    <row r="93" spans="2:5" ht="15" customHeight="1" x14ac:dyDescent="0.25">
      <c r="B93" s="346" t="s">
        <v>376</v>
      </c>
      <c r="C93" s="347">
        <v>15</v>
      </c>
      <c r="D93" s="348">
        <v>320</v>
      </c>
      <c r="E93">
        <f t="shared" si="1"/>
        <v>4800</v>
      </c>
    </row>
    <row r="94" spans="2:5" ht="15" customHeight="1" x14ac:dyDescent="0.25">
      <c r="B94" s="346" t="s">
        <v>377</v>
      </c>
      <c r="C94" s="347">
        <v>5</v>
      </c>
      <c r="D94" s="348">
        <v>500</v>
      </c>
      <c r="E94">
        <f t="shared" si="1"/>
        <v>2500</v>
      </c>
    </row>
    <row r="95" spans="2:5" ht="15" customHeight="1" x14ac:dyDescent="0.25">
      <c r="B95" s="346" t="s">
        <v>378</v>
      </c>
      <c r="C95" s="347">
        <v>3</v>
      </c>
      <c r="D95" s="348">
        <v>3500</v>
      </c>
      <c r="E95">
        <f t="shared" si="1"/>
        <v>10500</v>
      </c>
    </row>
    <row r="96" spans="2:5" ht="15" customHeight="1" x14ac:dyDescent="0.25">
      <c r="B96" s="346" t="s">
        <v>379</v>
      </c>
      <c r="C96" s="347">
        <v>7</v>
      </c>
      <c r="D96" s="348">
        <v>900</v>
      </c>
      <c r="E96">
        <f t="shared" si="1"/>
        <v>6300</v>
      </c>
    </row>
    <row r="97" spans="2:5" ht="15" customHeight="1" x14ac:dyDescent="0.25">
      <c r="B97" s="366" t="s">
        <v>380</v>
      </c>
      <c r="C97" s="347">
        <v>20</v>
      </c>
      <c r="D97" s="348">
        <v>2850</v>
      </c>
      <c r="E97">
        <f t="shared" si="1"/>
        <v>57000</v>
      </c>
    </row>
    <row r="98" spans="2:5" ht="15" customHeight="1" x14ac:dyDescent="0.25">
      <c r="B98" s="366" t="s">
        <v>381</v>
      </c>
      <c r="C98" s="347">
        <v>15</v>
      </c>
      <c r="D98" s="348">
        <v>544</v>
      </c>
      <c r="E98">
        <f t="shared" si="1"/>
        <v>8160</v>
      </c>
    </row>
    <row r="99" spans="2:5" ht="15" customHeight="1" x14ac:dyDescent="0.25">
      <c r="B99" s="366" t="s">
        <v>382</v>
      </c>
      <c r="C99" s="347">
        <v>15</v>
      </c>
      <c r="D99" s="348">
        <v>663</v>
      </c>
      <c r="E99">
        <f t="shared" si="1"/>
        <v>9945</v>
      </c>
    </row>
    <row r="100" spans="2:5" ht="15" customHeight="1" x14ac:dyDescent="0.25">
      <c r="B100" s="366" t="s">
        <v>383</v>
      </c>
      <c r="C100" s="347">
        <v>7</v>
      </c>
      <c r="D100" s="348">
        <v>4087</v>
      </c>
      <c r="E100">
        <f t="shared" si="1"/>
        <v>28609</v>
      </c>
    </row>
    <row r="101" spans="2:5" ht="15" customHeight="1" x14ac:dyDescent="0.25">
      <c r="B101" s="366" t="s">
        <v>384</v>
      </c>
      <c r="C101" s="347">
        <v>7</v>
      </c>
      <c r="D101" s="348">
        <v>1160</v>
      </c>
      <c r="E101">
        <f t="shared" si="1"/>
        <v>8120</v>
      </c>
    </row>
    <row r="102" spans="2:5" ht="15" customHeight="1" x14ac:dyDescent="0.25">
      <c r="B102" s="366" t="s">
        <v>385</v>
      </c>
      <c r="C102" s="347">
        <v>1</v>
      </c>
      <c r="D102" s="348">
        <v>5000</v>
      </c>
      <c r="E102">
        <f t="shared" si="1"/>
        <v>5000</v>
      </c>
    </row>
    <row r="103" spans="2:5" ht="15" customHeight="1" x14ac:dyDescent="0.25">
      <c r="B103" s="366" t="s">
        <v>386</v>
      </c>
      <c r="C103" s="347">
        <v>100</v>
      </c>
      <c r="D103" s="348">
        <v>95</v>
      </c>
      <c r="E103">
        <f t="shared" si="1"/>
        <v>9500</v>
      </c>
    </row>
    <row r="104" spans="2:5" ht="15" customHeight="1" x14ac:dyDescent="0.25">
      <c r="B104" s="366" t="s">
        <v>387</v>
      </c>
      <c r="C104" s="347">
        <v>1</v>
      </c>
      <c r="D104" s="348">
        <v>177337</v>
      </c>
      <c r="E104">
        <f t="shared" si="1"/>
        <v>177337</v>
      </c>
    </row>
    <row r="105" spans="2:5" ht="15" customHeight="1" x14ac:dyDescent="0.25">
      <c r="B105" s="366" t="s">
        <v>388</v>
      </c>
      <c r="C105" s="347">
        <v>30</v>
      </c>
      <c r="D105" s="348">
        <v>2000</v>
      </c>
      <c r="E105">
        <f t="shared" si="1"/>
        <v>60000</v>
      </c>
    </row>
    <row r="106" spans="2:5" ht="15" customHeight="1" x14ac:dyDescent="0.25">
      <c r="B106" s="366" t="s">
        <v>389</v>
      </c>
      <c r="C106" s="347">
        <v>1</v>
      </c>
      <c r="D106" s="348">
        <v>7500</v>
      </c>
      <c r="E106">
        <f t="shared" si="1"/>
        <v>7500</v>
      </c>
    </row>
    <row r="107" spans="2:5" ht="15" customHeight="1" x14ac:dyDescent="0.25">
      <c r="B107" s="366" t="s">
        <v>390</v>
      </c>
      <c r="C107" s="347">
        <v>1</v>
      </c>
      <c r="D107" s="348">
        <v>15000</v>
      </c>
      <c r="E107">
        <f t="shared" si="1"/>
        <v>15000</v>
      </c>
    </row>
    <row r="108" spans="2:5" ht="15" customHeight="1" x14ac:dyDescent="0.25"/>
    <row r="110" spans="2:5" ht="15" customHeight="1" x14ac:dyDescent="0.25"/>
    <row r="111" spans="2:5" ht="15" customHeight="1" x14ac:dyDescent="0.25"/>
    <row r="112" spans="2:5" ht="15" customHeight="1" x14ac:dyDescent="0.25"/>
    <row r="113" ht="15" customHeight="1" x14ac:dyDescent="0.25"/>
    <row r="114" ht="1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46"/>
  <sheetViews>
    <sheetView workbookViewId="0">
      <selection activeCell="E212" sqref="A1:E346"/>
    </sheetView>
  </sheetViews>
  <sheetFormatPr defaultColWidth="8.85546875" defaultRowHeight="15" x14ac:dyDescent="0.25"/>
  <cols>
    <col min="1" max="1" width="37.28515625" style="2" customWidth="1"/>
    <col min="2" max="2" width="30.7109375" style="2" customWidth="1"/>
    <col min="3" max="3" width="38" style="2" customWidth="1"/>
    <col min="4" max="4" width="15.140625" style="2" customWidth="1"/>
    <col min="5" max="5" width="26.7109375" style="2" customWidth="1"/>
    <col min="6" max="16384" width="8.85546875" style="2"/>
  </cols>
  <sheetData>
    <row r="1" spans="1:5" ht="166.5" customHeight="1" x14ac:dyDescent="0.25">
      <c r="D1" s="61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3"/>
    </row>
    <row r="3" spans="1:5" x14ac:dyDescent="0.25">
      <c r="A3" s="614" t="s">
        <v>124</v>
      </c>
      <c r="B3" s="614"/>
      <c r="C3" s="614"/>
      <c r="D3" s="614"/>
      <c r="E3" s="614"/>
    </row>
    <row r="4" spans="1:5" ht="13.5" customHeight="1" x14ac:dyDescent="0.25">
      <c r="A4" s="615" t="s">
        <v>148</v>
      </c>
      <c r="B4" s="615"/>
      <c r="C4" s="615"/>
      <c r="D4" s="615"/>
      <c r="E4" s="615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37.15" customHeight="1" x14ac:dyDescent="0.25">
      <c r="A7" s="623" t="s">
        <v>150</v>
      </c>
      <c r="B7" s="622" t="s">
        <v>151</v>
      </c>
      <c r="C7" s="616" t="s">
        <v>130</v>
      </c>
      <c r="D7" s="617"/>
      <c r="E7" s="618"/>
    </row>
    <row r="8" spans="1:5" ht="14.45" customHeight="1" x14ac:dyDescent="0.25">
      <c r="A8" s="624"/>
      <c r="B8" s="622"/>
      <c r="C8" s="619" t="s">
        <v>131</v>
      </c>
      <c r="D8" s="620"/>
      <c r="E8" s="621"/>
    </row>
    <row r="9" spans="1:5" ht="12" customHeight="1" x14ac:dyDescent="0.25">
      <c r="A9" s="624"/>
      <c r="B9" s="622"/>
      <c r="C9" s="101" t="s">
        <v>138</v>
      </c>
      <c r="D9" s="125" t="s">
        <v>132</v>
      </c>
      <c r="E9" s="217">
        <f>'патриотика0,3625'!D26</f>
        <v>2.0299999999999998</v>
      </c>
    </row>
    <row r="10" spans="1:5" ht="12" customHeight="1" x14ac:dyDescent="0.25">
      <c r="A10" s="624"/>
      <c r="B10" s="622"/>
      <c r="C10" s="101" t="s">
        <v>91</v>
      </c>
      <c r="D10" s="126" t="s">
        <v>132</v>
      </c>
      <c r="E10" s="217">
        <f>'патриотика0,3625'!D25</f>
        <v>0.36249999999999999</v>
      </c>
    </row>
    <row r="11" spans="1:5" ht="12" customHeight="1" x14ac:dyDescent="0.25">
      <c r="A11" s="624"/>
      <c r="B11" s="622"/>
      <c r="C11" s="607" t="s">
        <v>142</v>
      </c>
      <c r="D11" s="608"/>
      <c r="E11" s="609"/>
    </row>
    <row r="12" spans="1:5" ht="40.15" customHeight="1" x14ac:dyDescent="0.25">
      <c r="A12" s="624"/>
      <c r="B12" s="622"/>
      <c r="C12" s="113" t="s">
        <v>286</v>
      </c>
      <c r="D12" s="94" t="s">
        <v>39</v>
      </c>
      <c r="E12" s="216">
        <f>'патриотика0,3625'!E47</f>
        <v>0.36249999999999999</v>
      </c>
    </row>
    <row r="13" spans="1:5" ht="25.5" customHeight="1" x14ac:dyDescent="0.25">
      <c r="A13" s="624"/>
      <c r="B13" s="622"/>
      <c r="C13" s="113" t="s">
        <v>287</v>
      </c>
      <c r="D13" s="94" t="s">
        <v>39</v>
      </c>
      <c r="E13" s="216">
        <f>'патриотика0,3625'!E48</f>
        <v>0.36249999999999999</v>
      </c>
    </row>
    <row r="14" spans="1:5" ht="22.9" customHeight="1" x14ac:dyDescent="0.25">
      <c r="A14" s="624"/>
      <c r="B14" s="622"/>
      <c r="C14" s="113" t="s">
        <v>288</v>
      </c>
      <c r="D14" s="94" t="s">
        <v>39</v>
      </c>
      <c r="E14" s="216">
        <f>'патриотика0,3625'!E49</f>
        <v>0.36249999999999999</v>
      </c>
    </row>
    <row r="15" spans="1:5" ht="27" customHeight="1" x14ac:dyDescent="0.25">
      <c r="A15" s="624"/>
      <c r="B15" s="622"/>
      <c r="C15" s="610" t="s">
        <v>487</v>
      </c>
      <c r="D15" s="611"/>
      <c r="E15" s="612"/>
    </row>
    <row r="16" spans="1:5" ht="30" hidden="1" customHeight="1" x14ac:dyDescent="0.25">
      <c r="A16" s="624"/>
      <c r="B16" s="622"/>
      <c r="C16" s="122" t="e">
        <f>'патриотика0,3625'!#REF!</f>
        <v>#REF!</v>
      </c>
      <c r="D16" s="94"/>
      <c r="E16" s="85"/>
    </row>
    <row r="17" spans="1:5" ht="12" hidden="1" customHeight="1" x14ac:dyDescent="0.25">
      <c r="A17" s="624"/>
      <c r="B17" s="622"/>
      <c r="C17" s="122" t="e">
        <f>'патриотика0,3625'!#REF!</f>
        <v>#REF!</v>
      </c>
      <c r="D17" s="94" t="s">
        <v>82</v>
      </c>
      <c r="E17" s="85" t="e">
        <f>'патриотика0,3625'!#REF!</f>
        <v>#REF!</v>
      </c>
    </row>
    <row r="18" spans="1:5" ht="12" hidden="1" customHeight="1" x14ac:dyDescent="0.25">
      <c r="A18" s="624"/>
      <c r="B18" s="622"/>
      <c r="C18" s="122" t="e">
        <f>'патриотика0,3625'!#REF!</f>
        <v>#REF!</v>
      </c>
      <c r="D18" s="94" t="s">
        <v>82</v>
      </c>
      <c r="E18" s="85" t="e">
        <f>'патриотика0,3625'!#REF!</f>
        <v>#REF!</v>
      </c>
    </row>
    <row r="19" spans="1:5" ht="12" hidden="1" customHeight="1" x14ac:dyDescent="0.25">
      <c r="A19" s="624"/>
      <c r="B19" s="622"/>
      <c r="C19" s="122" t="e">
        <f>'патриотика0,3625'!#REF!</f>
        <v>#REF!</v>
      </c>
      <c r="D19" s="94" t="s">
        <v>82</v>
      </c>
      <c r="E19" s="85" t="e">
        <f>'патриотика0,3625'!#REF!</f>
        <v>#REF!</v>
      </c>
    </row>
    <row r="20" spans="1:5" ht="12" hidden="1" customHeight="1" x14ac:dyDescent="0.25">
      <c r="A20" s="624"/>
      <c r="B20" s="622"/>
      <c r="C20" s="122" t="e">
        <f>'патриотика0,3625'!#REF!</f>
        <v>#REF!</v>
      </c>
      <c r="D20" s="94" t="s">
        <v>82</v>
      </c>
      <c r="E20" s="85" t="e">
        <f>'патриотика0,3625'!#REF!</f>
        <v>#REF!</v>
      </c>
    </row>
    <row r="21" spans="1:5" ht="12" hidden="1" customHeight="1" x14ac:dyDescent="0.25">
      <c r="A21" s="624"/>
      <c r="B21" s="622"/>
      <c r="C21" s="122" t="e">
        <f>'патриотика0,3625'!#REF!</f>
        <v>#REF!</v>
      </c>
      <c r="D21" s="94" t="s">
        <v>82</v>
      </c>
      <c r="E21" s="85" t="e">
        <f>'патриотика0,3625'!#REF!</f>
        <v>#REF!</v>
      </c>
    </row>
    <row r="22" spans="1:5" ht="12" hidden="1" customHeight="1" x14ac:dyDescent="0.25">
      <c r="A22" s="624"/>
      <c r="B22" s="622"/>
      <c r="C22" s="122" t="e">
        <f>'патриотика0,3625'!#REF!</f>
        <v>#REF!</v>
      </c>
      <c r="D22" s="94" t="s">
        <v>82</v>
      </c>
      <c r="E22" s="85" t="e">
        <f>'патриотика0,3625'!#REF!</f>
        <v>#REF!</v>
      </c>
    </row>
    <row r="23" spans="1:5" ht="12" hidden="1" customHeight="1" x14ac:dyDescent="0.25">
      <c r="A23" s="624"/>
      <c r="B23" s="622"/>
      <c r="C23" s="122" t="e">
        <f>'патриотика0,3625'!#REF!</f>
        <v>#REF!</v>
      </c>
      <c r="D23" s="94" t="s">
        <v>82</v>
      </c>
      <c r="E23" s="85" t="e">
        <f>'патриотика0,3625'!#REF!</f>
        <v>#REF!</v>
      </c>
    </row>
    <row r="24" spans="1:5" ht="12" hidden="1" customHeight="1" x14ac:dyDescent="0.25">
      <c r="A24" s="624"/>
      <c r="B24" s="622"/>
      <c r="C24" s="122" t="e">
        <f>'патриотика0,3625'!#REF!</f>
        <v>#REF!</v>
      </c>
      <c r="D24" s="94" t="s">
        <v>82</v>
      </c>
      <c r="E24" s="85" t="e">
        <f>'патриотика0,3625'!#REF!</f>
        <v>#REF!</v>
      </c>
    </row>
    <row r="25" spans="1:5" ht="12" hidden="1" customHeight="1" x14ac:dyDescent="0.25">
      <c r="A25" s="624"/>
      <c r="B25" s="622"/>
      <c r="C25" s="122" t="e">
        <f>'патриотика0,3625'!#REF!</f>
        <v>#REF!</v>
      </c>
      <c r="D25" s="94" t="s">
        <v>82</v>
      </c>
      <c r="E25" s="85" t="e">
        <f>'патриотика0,3625'!#REF!</f>
        <v>#REF!</v>
      </c>
    </row>
    <row r="26" spans="1:5" ht="12" hidden="1" customHeight="1" x14ac:dyDescent="0.25">
      <c r="A26" s="624"/>
      <c r="B26" s="622"/>
      <c r="C26" s="122" t="e">
        <f>'патриотика0,3625'!#REF!</f>
        <v>#REF!</v>
      </c>
      <c r="D26" s="94" t="s">
        <v>82</v>
      </c>
      <c r="E26" s="85" t="e">
        <f>'патриотика0,3625'!#REF!</f>
        <v>#REF!</v>
      </c>
    </row>
    <row r="27" spans="1:5" ht="12" hidden="1" customHeight="1" x14ac:dyDescent="0.25">
      <c r="A27" s="624"/>
      <c r="B27" s="622"/>
      <c r="C27" s="122" t="e">
        <f>'патриотика0,3625'!#REF!</f>
        <v>#REF!</v>
      </c>
      <c r="D27" s="94" t="s">
        <v>82</v>
      </c>
      <c r="E27" s="85" t="e">
        <f>'патриотика0,3625'!#REF!</f>
        <v>#REF!</v>
      </c>
    </row>
    <row r="28" spans="1:5" ht="12" hidden="1" customHeight="1" x14ac:dyDescent="0.25">
      <c r="A28" s="624"/>
      <c r="B28" s="622"/>
      <c r="C28" s="122" t="e">
        <f>'патриотика0,3625'!#REF!</f>
        <v>#REF!</v>
      </c>
      <c r="D28" s="94" t="s">
        <v>82</v>
      </c>
      <c r="E28" s="85" t="e">
        <f>'патриотика0,3625'!#REF!</f>
        <v>#REF!</v>
      </c>
    </row>
    <row r="29" spans="1:5" ht="12" hidden="1" customHeight="1" x14ac:dyDescent="0.25">
      <c r="A29" s="624"/>
      <c r="B29" s="622"/>
      <c r="C29" s="122" t="e">
        <f>'патриотика0,3625'!#REF!</f>
        <v>#REF!</v>
      </c>
      <c r="D29" s="94" t="s">
        <v>82</v>
      </c>
      <c r="E29" s="85" t="e">
        <f>'патриотика0,3625'!#REF!</f>
        <v>#REF!</v>
      </c>
    </row>
    <row r="30" spans="1:5" ht="12" hidden="1" customHeight="1" x14ac:dyDescent="0.25">
      <c r="A30" s="624"/>
      <c r="B30" s="622"/>
      <c r="C30" s="122" t="e">
        <f>'патриотика0,3625'!#REF!</f>
        <v>#REF!</v>
      </c>
      <c r="D30" s="94" t="s">
        <v>82</v>
      </c>
      <c r="E30" s="85" t="e">
        <f>'патриотика0,3625'!#REF!</f>
        <v>#REF!</v>
      </c>
    </row>
    <row r="31" spans="1:5" ht="12" hidden="1" customHeight="1" x14ac:dyDescent="0.25">
      <c r="A31" s="624"/>
      <c r="B31" s="622"/>
      <c r="C31" s="122" t="e">
        <f>'патриотика0,3625'!#REF!</f>
        <v>#REF!</v>
      </c>
      <c r="D31" s="94" t="s">
        <v>82</v>
      </c>
      <c r="E31" s="85" t="e">
        <f>'патриотика0,3625'!#REF!</f>
        <v>#REF!</v>
      </c>
    </row>
    <row r="32" spans="1:5" ht="12" hidden="1" customHeight="1" x14ac:dyDescent="0.25">
      <c r="A32" s="624"/>
      <c r="B32" s="622"/>
      <c r="C32" s="122" t="e">
        <f>'патриотика0,3625'!#REF!</f>
        <v>#REF!</v>
      </c>
      <c r="D32" s="94" t="s">
        <v>82</v>
      </c>
      <c r="E32" s="85" t="e">
        <f>'патриотика0,3625'!#REF!</f>
        <v>#REF!</v>
      </c>
    </row>
    <row r="33" spans="1:5" ht="12" hidden="1" customHeight="1" x14ac:dyDescent="0.25">
      <c r="A33" s="624"/>
      <c r="B33" s="622"/>
      <c r="C33" s="122" t="e">
        <f>'патриотика0,3625'!#REF!</f>
        <v>#REF!</v>
      </c>
      <c r="D33" s="94" t="s">
        <v>82</v>
      </c>
      <c r="E33" s="85" t="e">
        <f>'патриотика0,3625'!#REF!</f>
        <v>#REF!</v>
      </c>
    </row>
    <row r="34" spans="1:5" ht="12" hidden="1" customHeight="1" x14ac:dyDescent="0.25">
      <c r="A34" s="624"/>
      <c r="B34" s="622"/>
      <c r="C34" s="122" t="e">
        <f>'патриотика0,3625'!#REF!</f>
        <v>#REF!</v>
      </c>
      <c r="D34" s="94" t="s">
        <v>82</v>
      </c>
      <c r="E34" s="85" t="e">
        <f>'патриотика0,3625'!#REF!</f>
        <v>#REF!</v>
      </c>
    </row>
    <row r="35" spans="1:5" ht="12" hidden="1" customHeight="1" x14ac:dyDescent="0.25">
      <c r="A35" s="624"/>
      <c r="B35" s="622"/>
      <c r="C35" s="122" t="e">
        <f>'патриотика0,3625'!#REF!</f>
        <v>#REF!</v>
      </c>
      <c r="D35" s="94" t="s">
        <v>82</v>
      </c>
      <c r="E35" s="85" t="e">
        <f>'патриотика0,3625'!#REF!</f>
        <v>#REF!</v>
      </c>
    </row>
    <row r="36" spans="1:5" ht="12" hidden="1" customHeight="1" x14ac:dyDescent="0.25">
      <c r="A36" s="624"/>
      <c r="B36" s="622"/>
      <c r="C36" s="122" t="e">
        <f>'патриотика0,3625'!#REF!</f>
        <v>#REF!</v>
      </c>
      <c r="D36" s="94" t="s">
        <v>82</v>
      </c>
      <c r="E36" s="85" t="e">
        <f>'патриотика0,3625'!#REF!</f>
        <v>#REF!</v>
      </c>
    </row>
    <row r="37" spans="1:5" ht="12" hidden="1" customHeight="1" x14ac:dyDescent="0.25">
      <c r="A37" s="624"/>
      <c r="B37" s="622"/>
      <c r="C37" s="122" t="e">
        <f>'патриотика0,3625'!#REF!</f>
        <v>#REF!</v>
      </c>
      <c r="D37" s="94" t="s">
        <v>82</v>
      </c>
      <c r="E37" s="85" t="e">
        <f>'патриотика0,3625'!#REF!</f>
        <v>#REF!</v>
      </c>
    </row>
    <row r="38" spans="1:5" ht="12" hidden="1" customHeight="1" x14ac:dyDescent="0.25">
      <c r="A38" s="624"/>
      <c r="B38" s="622"/>
      <c r="C38" s="122" t="e">
        <f>'патриотика0,3625'!#REF!</f>
        <v>#REF!</v>
      </c>
      <c r="D38" s="94" t="s">
        <v>82</v>
      </c>
      <c r="E38" s="85" t="e">
        <f>'патриотика0,3625'!#REF!</f>
        <v>#REF!</v>
      </c>
    </row>
    <row r="39" spans="1:5" ht="12" hidden="1" customHeight="1" x14ac:dyDescent="0.25">
      <c r="A39" s="624"/>
      <c r="B39" s="622"/>
      <c r="C39" s="122" t="e">
        <f>'патриотика0,3625'!#REF!</f>
        <v>#REF!</v>
      </c>
      <c r="D39" s="94" t="s">
        <v>82</v>
      </c>
      <c r="E39" s="85" t="e">
        <f>'патриотика0,3625'!#REF!</f>
        <v>#REF!</v>
      </c>
    </row>
    <row r="40" spans="1:5" ht="12" hidden="1" customHeight="1" x14ac:dyDescent="0.25">
      <c r="A40" s="624"/>
      <c r="B40" s="622"/>
      <c r="C40" s="122" t="e">
        <f>'патриотика0,3625'!#REF!</f>
        <v>#REF!</v>
      </c>
      <c r="D40" s="94" t="s">
        <v>82</v>
      </c>
      <c r="E40" s="85" t="e">
        <f>'патриотика0,3625'!#REF!</f>
        <v>#REF!</v>
      </c>
    </row>
    <row r="41" spans="1:5" ht="12" hidden="1" customHeight="1" x14ac:dyDescent="0.25">
      <c r="A41" s="624"/>
      <c r="B41" s="622"/>
      <c r="C41" s="122" t="e">
        <f>'патриотика0,3625'!#REF!</f>
        <v>#REF!</v>
      </c>
      <c r="D41" s="94" t="s">
        <v>82</v>
      </c>
      <c r="E41" s="85" t="e">
        <f>'патриотика0,3625'!#REF!</f>
        <v>#REF!</v>
      </c>
    </row>
    <row r="42" spans="1:5" ht="12" hidden="1" customHeight="1" x14ac:dyDescent="0.25">
      <c r="A42" s="624"/>
      <c r="B42" s="622"/>
      <c r="C42" s="122" t="e">
        <f>'патриотика0,3625'!#REF!</f>
        <v>#REF!</v>
      </c>
      <c r="D42" s="94" t="s">
        <v>82</v>
      </c>
      <c r="E42" s="85" t="e">
        <f>'патриотика0,3625'!#REF!</f>
        <v>#REF!</v>
      </c>
    </row>
    <row r="43" spans="1:5" ht="12" hidden="1" customHeight="1" x14ac:dyDescent="0.25">
      <c r="A43" s="624"/>
      <c r="B43" s="622"/>
      <c r="C43" s="122" t="e">
        <f>'патриотика0,3625'!#REF!</f>
        <v>#REF!</v>
      </c>
      <c r="D43" s="94" t="s">
        <v>82</v>
      </c>
      <c r="E43" s="85" t="e">
        <f>'патриотика0,3625'!#REF!</f>
        <v>#REF!</v>
      </c>
    </row>
    <row r="44" spans="1:5" ht="12" hidden="1" customHeight="1" x14ac:dyDescent="0.25">
      <c r="A44" s="624"/>
      <c r="B44" s="622"/>
      <c r="C44" s="122" t="e">
        <f>'патриотика0,3625'!#REF!</f>
        <v>#REF!</v>
      </c>
      <c r="D44" s="94" t="s">
        <v>82</v>
      </c>
      <c r="E44" s="85" t="e">
        <f>'патриотика0,3625'!#REF!</f>
        <v>#REF!</v>
      </c>
    </row>
    <row r="45" spans="1:5" ht="12" hidden="1" customHeight="1" x14ac:dyDescent="0.25">
      <c r="A45" s="624"/>
      <c r="B45" s="622"/>
      <c r="C45" s="122" t="e">
        <f>'патриотика0,3625'!#REF!</f>
        <v>#REF!</v>
      </c>
      <c r="D45" s="94" t="s">
        <v>82</v>
      </c>
      <c r="E45" s="85" t="e">
        <f>'патриотика0,3625'!#REF!</f>
        <v>#REF!</v>
      </c>
    </row>
    <row r="46" spans="1:5" ht="12" hidden="1" customHeight="1" x14ac:dyDescent="0.25">
      <c r="A46" s="624"/>
      <c r="B46" s="622"/>
      <c r="C46" s="122">
        <f>'патриотика0,3625'!A166</f>
        <v>0</v>
      </c>
      <c r="D46" s="94" t="s">
        <v>82</v>
      </c>
      <c r="E46" s="239"/>
    </row>
    <row r="47" spans="1:5" ht="12" hidden="1" customHeight="1" x14ac:dyDescent="0.25">
      <c r="A47" s="624"/>
      <c r="B47" s="622"/>
      <c r="C47" s="122">
        <f>'патриотика0,3625'!A167</f>
        <v>0</v>
      </c>
      <c r="D47" s="94" t="s">
        <v>82</v>
      </c>
      <c r="E47" s="239"/>
    </row>
    <row r="48" spans="1:5" ht="12" hidden="1" customHeight="1" x14ac:dyDescent="0.25">
      <c r="A48" s="624"/>
      <c r="B48" s="622"/>
      <c r="C48" s="122">
        <f>'патриотика0,3625'!A168</f>
        <v>0</v>
      </c>
      <c r="D48" s="94" t="s">
        <v>82</v>
      </c>
      <c r="E48" s="239"/>
    </row>
    <row r="49" spans="1:5" ht="12" hidden="1" customHeight="1" x14ac:dyDescent="0.25">
      <c r="A49" s="624"/>
      <c r="B49" s="622"/>
      <c r="C49" s="122">
        <f>'патриотика0,3625'!A169</f>
        <v>0</v>
      </c>
      <c r="D49" s="94" t="s">
        <v>82</v>
      </c>
      <c r="E49" s="239"/>
    </row>
    <row r="50" spans="1:5" ht="26.45" customHeight="1" x14ac:dyDescent="0.25">
      <c r="A50" s="624"/>
      <c r="B50" s="622"/>
      <c r="C50" s="625" t="s">
        <v>133</v>
      </c>
      <c r="D50" s="626"/>
      <c r="E50" s="627"/>
    </row>
    <row r="51" spans="1:5" ht="14.45" customHeight="1" x14ac:dyDescent="0.25">
      <c r="A51" s="624"/>
      <c r="B51" s="622"/>
      <c r="C51" s="625" t="s">
        <v>134</v>
      </c>
      <c r="D51" s="626"/>
      <c r="E51" s="627"/>
    </row>
    <row r="52" spans="1:5" ht="14.45" customHeight="1" x14ac:dyDescent="0.25">
      <c r="A52" s="624"/>
      <c r="B52" s="622"/>
      <c r="C52" s="127" t="str">
        <f>'натур показатели инновации+добр'!C35</f>
        <v>Теплоэнергия</v>
      </c>
      <c r="D52" s="128" t="str">
        <f>'натур показатели инновации+добр'!D35</f>
        <v>Гкал</v>
      </c>
      <c r="E52" s="129">
        <f>'патриотика0,3625'!D210</f>
        <v>19.9375</v>
      </c>
    </row>
    <row r="53" spans="1:5" ht="14.45" customHeight="1" x14ac:dyDescent="0.25">
      <c r="A53" s="624"/>
      <c r="B53" s="622"/>
      <c r="C53" s="127" t="str">
        <f>'натур показатели инновации+добр'!C36</f>
        <v xml:space="preserve">Водоснабжение </v>
      </c>
      <c r="D53" s="128" t="str">
        <f>'натур показатели инновации+добр'!D36</f>
        <v>м2</v>
      </c>
      <c r="E53" s="129">
        <f>'патриотика0,3625'!D211</f>
        <v>38.533749999999998</v>
      </c>
    </row>
    <row r="54" spans="1:5" ht="14.45" customHeight="1" x14ac:dyDescent="0.25">
      <c r="A54" s="624"/>
      <c r="B54" s="622"/>
      <c r="C54" s="127" t="str">
        <f>'натур показатели инновации+добр'!C37</f>
        <v>Водоотведение (септик)</v>
      </c>
      <c r="D54" s="128" t="str">
        <f>'натур показатели инновации+добр'!D37</f>
        <v>м3</v>
      </c>
      <c r="E54" s="129">
        <f>'патриотика0,3625'!D212</f>
        <v>0.36249999999999999</v>
      </c>
    </row>
    <row r="55" spans="1:5" ht="14.45" customHeight="1" x14ac:dyDescent="0.25">
      <c r="A55" s="624"/>
      <c r="B55" s="622"/>
      <c r="C55" s="127" t="str">
        <f>'натур показатели инновации+добр'!C38</f>
        <v>Электроэнергия</v>
      </c>
      <c r="D55" s="128" t="str">
        <f>'натур показатели инновации+добр'!D38</f>
        <v>МВт час.</v>
      </c>
      <c r="E55" s="129">
        <f>'патриотика0,3625'!D213</f>
        <v>2.1749999999999998</v>
      </c>
    </row>
    <row r="56" spans="1:5" ht="14.45" customHeight="1" x14ac:dyDescent="0.25">
      <c r="A56" s="624"/>
      <c r="B56" s="622"/>
      <c r="C56" s="127" t="str">
        <f>'натур показатели инновации+добр'!C39</f>
        <v>ТКО</v>
      </c>
      <c r="D56" s="128" t="str">
        <f>'натур показатели инновации+добр'!D39</f>
        <v>договор</v>
      </c>
      <c r="E56" s="129">
        <f>'патриотика0,3625'!D214</f>
        <v>3.2624999999999997</v>
      </c>
    </row>
    <row r="57" spans="1:5" ht="14.45" customHeight="1" x14ac:dyDescent="0.25">
      <c r="A57" s="624"/>
      <c r="B57" s="622"/>
      <c r="C57" s="127" t="str">
        <f>'натур показатели инновации+добр'!C40</f>
        <v>Электроэнергия (резерв)</v>
      </c>
      <c r="D57" s="128" t="str">
        <f>'натур показатели инновации+добр'!D40</f>
        <v>МВт час.</v>
      </c>
      <c r="E57" s="129">
        <f>'патриотика0,3625'!D215</f>
        <v>0.36249999999999999</v>
      </c>
    </row>
    <row r="58" spans="1:5" ht="39" customHeight="1" x14ac:dyDescent="0.25">
      <c r="A58" s="624"/>
      <c r="B58" s="622"/>
      <c r="C58" s="628" t="s">
        <v>135</v>
      </c>
      <c r="D58" s="629"/>
      <c r="E58" s="630"/>
    </row>
    <row r="59" spans="1:5" ht="39" customHeight="1" x14ac:dyDescent="0.25">
      <c r="A59" s="624"/>
      <c r="B59" s="622"/>
      <c r="C59" s="426" t="str">
        <f>'патриотика0,3625'!A259</f>
        <v>расходы на проведение текущего ремонта</v>
      </c>
      <c r="D59" s="234" t="str">
        <f>'патриотика0,3625'!B259</f>
        <v>договор</v>
      </c>
      <c r="E59" s="234">
        <v>0.36249999999999999</v>
      </c>
    </row>
    <row r="60" spans="1:5" ht="23.25" customHeight="1" x14ac:dyDescent="0.25">
      <c r="A60" s="624"/>
      <c r="B60" s="622"/>
      <c r="C60" s="130" t="str">
        <f>'патриотика0,3625'!A260</f>
        <v xml:space="preserve">Тех обслуживание систем пожарной сигнализации  </v>
      </c>
      <c r="D60" s="234" t="str">
        <f>'патриотика0,3625'!B260</f>
        <v>договор</v>
      </c>
      <c r="E60" s="234">
        <f>'патриотика0,3625'!D260</f>
        <v>4.3499999999999996</v>
      </c>
    </row>
    <row r="61" spans="1:5" ht="22.5" customHeight="1" x14ac:dyDescent="0.25">
      <c r="A61" s="624"/>
      <c r="B61" s="622"/>
      <c r="C61" s="130" t="str">
        <f>'патриотика0,3625'!A261</f>
        <v xml:space="preserve">Уборка территории от снега </v>
      </c>
      <c r="D61" s="234" t="str">
        <f>'патриотика0,3625'!B261</f>
        <v>договор</v>
      </c>
      <c r="E61" s="234">
        <f>'патриотика0,3625'!D261</f>
        <v>1.45</v>
      </c>
    </row>
    <row r="62" spans="1:5" ht="15" customHeight="1" x14ac:dyDescent="0.25">
      <c r="A62" s="624"/>
      <c r="B62" s="622"/>
      <c r="C62" s="130" t="str">
        <f>'патриотика0,3625'!A262</f>
        <v>Профилактическая дезинфекция, дератизация</v>
      </c>
      <c r="D62" s="234" t="str">
        <f>'патриотика0,3625'!B262</f>
        <v>договор</v>
      </c>
      <c r="E62" s="234">
        <f>'патриотика0,3625'!D262</f>
        <v>1.45</v>
      </c>
    </row>
    <row r="63" spans="1:5" ht="15" customHeight="1" x14ac:dyDescent="0.25">
      <c r="A63" s="624"/>
      <c r="B63" s="622"/>
      <c r="C63" s="130" t="str">
        <f>'патриотика0,3625'!A263</f>
        <v>Обслуживание системы видеонаблюдения</v>
      </c>
      <c r="D63" s="234" t="str">
        <f>'патриотика0,3625'!B263</f>
        <v>договор</v>
      </c>
      <c r="E63" s="234">
        <f>'патриотика0,3625'!D263</f>
        <v>4.3499999999999996</v>
      </c>
    </row>
    <row r="64" spans="1:5" ht="15" customHeight="1" x14ac:dyDescent="0.25">
      <c r="A64" s="624"/>
      <c r="B64" s="622"/>
      <c r="C64" s="130" t="str">
        <f>'патриотика0,3625'!A264</f>
        <v>Комплексное обслуживание системы тепловодоснабжения и конструктивных элементов здания</v>
      </c>
      <c r="D64" s="234" t="str">
        <f>'патриотика0,3625'!B264</f>
        <v>договор</v>
      </c>
      <c r="E64" s="234">
        <f>'патриотика0,3625'!D264</f>
        <v>0.36249999999999999</v>
      </c>
    </row>
    <row r="65" spans="1:5" ht="15" customHeight="1" x14ac:dyDescent="0.25">
      <c r="A65" s="624"/>
      <c r="B65" s="622"/>
      <c r="C65" s="130" t="str">
        <f>'патриотика0,3625'!A265</f>
        <v>Договор осмотр технического состояния автомобиля</v>
      </c>
      <c r="D65" s="234" t="str">
        <f>'патриотика0,3625'!B265</f>
        <v>договор</v>
      </c>
      <c r="E65" s="234">
        <f>'патриотика0,3625'!D265</f>
        <v>89.899999999999991</v>
      </c>
    </row>
    <row r="66" spans="1:5" ht="15" customHeight="1" x14ac:dyDescent="0.25">
      <c r="A66" s="624"/>
      <c r="B66" s="622"/>
      <c r="C66" s="130" t="str">
        <f>'патриотика0,3625'!A266</f>
        <v>услуги автосервиса</v>
      </c>
      <c r="D66" s="234" t="str">
        <f>'патриотика0,3625'!B266</f>
        <v>договор</v>
      </c>
      <c r="E66" s="234">
        <f>'патриотика0,3625'!D266</f>
        <v>3.625</v>
      </c>
    </row>
    <row r="67" spans="1:5" ht="15" customHeight="1" x14ac:dyDescent="0.25">
      <c r="A67" s="624"/>
      <c r="B67" s="622"/>
      <c r="C67" s="130" t="str">
        <f>'патриотика0,3625'!A267</f>
        <v>Возмещение мед осмотра (112/212)</v>
      </c>
      <c r="D67" s="234" t="str">
        <f>'патриотика0,3625'!B267</f>
        <v>договор</v>
      </c>
      <c r="E67" s="234">
        <f>'патриотика0,3625'!D267</f>
        <v>0.72499999999999998</v>
      </c>
    </row>
    <row r="68" spans="1:5" ht="15" customHeight="1" x14ac:dyDescent="0.25">
      <c r="A68" s="624"/>
      <c r="B68" s="622"/>
      <c r="C68" s="130" t="str">
        <f>'патриотика0,3625'!A268</f>
        <v>Услуги СЕМИС подписка</v>
      </c>
      <c r="D68" s="234" t="str">
        <f>'патриотика0,3625'!B268</f>
        <v>договор</v>
      </c>
      <c r="E68" s="234">
        <f>'патриотика0,3625'!D268</f>
        <v>0.36249999999999999</v>
      </c>
    </row>
    <row r="69" spans="1:5" ht="15" customHeight="1" x14ac:dyDescent="0.25">
      <c r="A69" s="624"/>
      <c r="B69" s="622"/>
      <c r="C69" s="130" t="str">
        <f>'патриотика0,3625'!A269</f>
        <v>Предрейсовое медицинское обследование 496 раз*89руб</v>
      </c>
      <c r="D69" s="234" t="str">
        <f>'патриотика0,3625'!B269</f>
        <v>договор</v>
      </c>
      <c r="E69" s="234">
        <f>'патриотика0,3625'!D269</f>
        <v>179.79999999999998</v>
      </c>
    </row>
    <row r="70" spans="1:5" ht="15" customHeight="1" x14ac:dyDescent="0.25">
      <c r="A70" s="624"/>
      <c r="B70" s="622"/>
      <c r="C70" s="130" t="str">
        <f>'патриотика0,3625'!A270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70" s="234" t="str">
        <f>'патриотика0,3625'!B270</f>
        <v>договор</v>
      </c>
      <c r="E70" s="234">
        <f>'патриотика0,3625'!D270</f>
        <v>4.3499999999999996</v>
      </c>
    </row>
    <row r="71" spans="1:5" ht="15" customHeight="1" x14ac:dyDescent="0.25">
      <c r="A71" s="624"/>
      <c r="B71" s="622"/>
      <c r="C71" s="130" t="str">
        <f>'патриотика0,3625'!A271</f>
        <v>Страховая премия по полису ОСАГО за УАЗ</v>
      </c>
      <c r="D71" s="234" t="str">
        <f>'патриотика0,3625'!B271</f>
        <v>договор</v>
      </c>
      <c r="E71" s="234">
        <f>'патриотика0,3625'!D271</f>
        <v>0.36249999999999999</v>
      </c>
    </row>
    <row r="72" spans="1:5" ht="15" customHeight="1" x14ac:dyDescent="0.25">
      <c r="A72" s="624"/>
      <c r="B72" s="622"/>
      <c r="C72" s="130" t="str">
        <f>'патриотика0,3625'!A272</f>
        <v>Приобретение программного обеспечения</v>
      </c>
      <c r="D72" s="234" t="str">
        <f>'патриотика0,3625'!B272</f>
        <v>договор</v>
      </c>
      <c r="E72" s="234">
        <f>'патриотика0,3625'!D272</f>
        <v>1.45</v>
      </c>
    </row>
    <row r="73" spans="1:5" ht="24.75" customHeight="1" x14ac:dyDescent="0.25">
      <c r="A73" s="624"/>
      <c r="B73" s="622"/>
      <c r="C73" s="130" t="str">
        <f>'патриотика0,3625'!A273</f>
        <v>Оплата пени, штрафов (853/291)</v>
      </c>
      <c r="D73" s="234" t="str">
        <f>'патриотика0,3625'!B273</f>
        <v>договор</v>
      </c>
      <c r="E73" s="234">
        <f>'патриотика0,3625'!D273</f>
        <v>1.8125</v>
      </c>
    </row>
    <row r="74" spans="1:5" ht="15" hidden="1" customHeight="1" x14ac:dyDescent="0.25">
      <c r="A74" s="624"/>
      <c r="B74" s="622"/>
      <c r="C74" s="130">
        <f>'патриотика0,3625'!A274</f>
        <v>0</v>
      </c>
      <c r="D74" s="234" t="str">
        <f>'патриотика0,3625'!B285</f>
        <v>договор</v>
      </c>
      <c r="E74" s="234">
        <f>'патриотика0,3625'!D274</f>
        <v>0</v>
      </c>
    </row>
    <row r="75" spans="1:5" ht="15" hidden="1" customHeight="1" x14ac:dyDescent="0.25">
      <c r="A75" s="624"/>
      <c r="B75" s="622"/>
      <c r="C75" s="130">
        <f>'патриотика0,3625'!A275</f>
        <v>0</v>
      </c>
      <c r="D75" s="234" t="str">
        <f>D74</f>
        <v>договор</v>
      </c>
      <c r="E75" s="234">
        <f>'патриотика0,3625'!D275</f>
        <v>89.899999999999991</v>
      </c>
    </row>
    <row r="76" spans="1:5" ht="15" hidden="1" customHeight="1" x14ac:dyDescent="0.25">
      <c r="A76" s="624"/>
      <c r="B76" s="622"/>
      <c r="C76" s="130">
        <f>'патриотика0,3625'!A276</f>
        <v>0</v>
      </c>
      <c r="D76" s="234" t="str">
        <f>D74</f>
        <v>договор</v>
      </c>
      <c r="E76" s="234">
        <f>'патриотика0,3625'!D276</f>
        <v>89.899999999999991</v>
      </c>
    </row>
    <row r="77" spans="1:5" ht="15" hidden="1" customHeight="1" x14ac:dyDescent="0.25">
      <c r="A77" s="624"/>
      <c r="B77" s="622"/>
      <c r="C77" s="130">
        <f>'патриотика0,3625'!A277</f>
        <v>0</v>
      </c>
      <c r="D77" s="234" t="str">
        <f>D74</f>
        <v>договор</v>
      </c>
      <c r="E77" s="234">
        <f>'патриотика0,3625'!D277</f>
        <v>89.899999999999991</v>
      </c>
    </row>
    <row r="78" spans="1:5" ht="15" hidden="1" customHeight="1" x14ac:dyDescent="0.25">
      <c r="A78" s="624"/>
      <c r="B78" s="622"/>
      <c r="C78" s="130">
        <f>'патриотика0,3625'!A278</f>
        <v>0</v>
      </c>
      <c r="D78" s="234" t="str">
        <f>D74</f>
        <v>договор</v>
      </c>
      <c r="E78" s="234">
        <f>'патриотика0,3625'!D278</f>
        <v>89.899999999999991</v>
      </c>
    </row>
    <row r="79" spans="1:5" ht="15" hidden="1" customHeight="1" x14ac:dyDescent="0.25">
      <c r="A79" s="624"/>
      <c r="B79" s="622"/>
      <c r="C79" s="130" t="str">
        <f>'патриотика0,3625'!A279</f>
        <v>ИТОГО СОДЕРЖАНИЕ ОБЪЕКТОВ НЕДВИЖ. ИМУЩЕСТВА</v>
      </c>
      <c r="D79" s="234" t="str">
        <f>D74</f>
        <v>договор</v>
      </c>
      <c r="E79" s="234">
        <f>'патриотика0,3625'!D279</f>
        <v>89.899999999999991</v>
      </c>
    </row>
    <row r="80" spans="1:5" ht="15" hidden="1" customHeight="1" x14ac:dyDescent="0.25">
      <c r="A80" s="624"/>
      <c r="B80" s="622"/>
      <c r="C80" s="130">
        <f>'патриотика0,3625'!A280</f>
        <v>0</v>
      </c>
      <c r="D80" s="234" t="str">
        <f>D74</f>
        <v>договор</v>
      </c>
      <c r="E80" s="234">
        <f>'патриотика0,3625'!D280</f>
        <v>89.899999999999991</v>
      </c>
    </row>
    <row r="81" spans="1:5" ht="15" hidden="1" customHeight="1" x14ac:dyDescent="0.25">
      <c r="A81" s="624"/>
      <c r="B81" s="622"/>
      <c r="C81" s="130">
        <f>'патриотика0,3625'!A281</f>
        <v>0.27500000000000002</v>
      </c>
      <c r="D81" s="234" t="str">
        <f>'патриотика0,3625'!B294</f>
        <v>шт</v>
      </c>
      <c r="E81" s="234">
        <f>'патриотика0,3625'!D281</f>
        <v>89.899999999999991</v>
      </c>
    </row>
    <row r="82" spans="1:5" ht="15" hidden="1" customHeight="1" x14ac:dyDescent="0.25">
      <c r="A82" s="624"/>
      <c r="B82" s="622"/>
      <c r="C82" s="130" t="str">
        <f>'патриотика0,3625'!A282</f>
        <v>Прочие затраты</v>
      </c>
      <c r="D82" s="234" t="str">
        <f>'патриотика0,3625'!B296</f>
        <v>шт</v>
      </c>
      <c r="E82" s="234">
        <f>'патриотика0,3625'!D282</f>
        <v>89.899999999999991</v>
      </c>
    </row>
    <row r="83" spans="1:5" ht="15" hidden="1" customHeight="1" x14ac:dyDescent="0.25">
      <c r="A83" s="624"/>
      <c r="B83" s="622"/>
      <c r="C83" s="130">
        <f>'патриотика0,3625'!A283</f>
        <v>0</v>
      </c>
      <c r="D83" s="234" t="str">
        <f>'патриотика0,3625'!B298</f>
        <v>шт</v>
      </c>
      <c r="E83" s="234">
        <f>'патриотика0,3625'!D283</f>
        <v>89.899999999999991</v>
      </c>
    </row>
    <row r="84" spans="1:5" ht="15" hidden="1" customHeight="1" x14ac:dyDescent="0.25">
      <c r="A84" s="624"/>
      <c r="B84" s="622"/>
      <c r="C84" s="130">
        <f>'патриотика0,3625'!A284</f>
        <v>1</v>
      </c>
      <c r="D84" s="234" t="str">
        <f>'патриотика0,3625'!B299</f>
        <v>шт</v>
      </c>
      <c r="E84" s="234">
        <f>'патриотика0,3625'!D284</f>
        <v>89.899999999999991</v>
      </c>
    </row>
    <row r="85" spans="1:5" ht="15" hidden="1" customHeight="1" x14ac:dyDescent="0.25">
      <c r="A85" s="624"/>
      <c r="B85" s="622"/>
      <c r="C85" s="130" t="str">
        <f>'патриотика0,3625'!A285</f>
        <v>Обучение персонала</v>
      </c>
      <c r="D85" s="234" t="str">
        <f>'патриотика0,3625'!B300</f>
        <v>шт</v>
      </c>
      <c r="E85" s="234">
        <f>'патриотика0,3625'!D285</f>
        <v>89.899999999999991</v>
      </c>
    </row>
    <row r="86" spans="1:5" ht="12" customHeight="1" x14ac:dyDescent="0.25">
      <c r="A86" s="624"/>
      <c r="B86" s="622"/>
      <c r="C86" s="604" t="s">
        <v>136</v>
      </c>
      <c r="D86" s="605"/>
      <c r="E86" s="606"/>
    </row>
    <row r="87" spans="1:5" ht="14.45" customHeight="1" x14ac:dyDescent="0.25">
      <c r="A87" s="624"/>
      <c r="B87" s="622"/>
      <c r="C87" s="131" t="str">
        <f>'инновации+добровольчество0,3625'!A128</f>
        <v>переговоры по району, мин</v>
      </c>
      <c r="D87" s="94" t="s">
        <v>84</v>
      </c>
      <c r="E87" s="218">
        <f>'патриотика0,3625'!D241</f>
        <v>36.25</v>
      </c>
    </row>
    <row r="88" spans="1:5" ht="12" customHeight="1" x14ac:dyDescent="0.25">
      <c r="A88" s="624"/>
      <c r="B88" s="622"/>
      <c r="C88" s="131" t="str">
        <f>'инновации+добровольчество0,3625'!A129</f>
        <v>Переговоры за пределами района,мин</v>
      </c>
      <c r="D88" s="94" t="s">
        <v>22</v>
      </c>
      <c r="E88" s="218">
        <f>'патриотика0,3625'!D242</f>
        <v>73.525874999999999</v>
      </c>
    </row>
    <row r="89" spans="1:5" ht="12" customHeight="1" x14ac:dyDescent="0.25">
      <c r="A89" s="624"/>
      <c r="B89" s="622"/>
      <c r="C89" s="131" t="str">
        <f>'инновации+добровольчество0,3625'!A130</f>
        <v>Абоненская плата за услуги связи, номеров</v>
      </c>
      <c r="D89" s="94" t="s">
        <v>37</v>
      </c>
      <c r="E89" s="218">
        <f>'патриотика0,3625'!D243</f>
        <v>0.36249999999999999</v>
      </c>
    </row>
    <row r="90" spans="1:5" ht="12" customHeight="1" x14ac:dyDescent="0.25">
      <c r="A90" s="624"/>
      <c r="B90" s="622"/>
      <c r="C90" s="131" t="str">
        <f>'инновации+добровольчество0,3625'!A131</f>
        <v xml:space="preserve">Абоненская плата за услуги Интернет </v>
      </c>
      <c r="D90" s="94" t="s">
        <v>37</v>
      </c>
      <c r="E90" s="218">
        <f>'патриотика0,3625'!D244</f>
        <v>0.36249999999999999</v>
      </c>
    </row>
    <row r="91" spans="1:5" ht="12" customHeight="1" x14ac:dyDescent="0.25">
      <c r="A91" s="624"/>
      <c r="B91" s="622"/>
      <c r="C91" s="131" t="e">
        <f>'инновации+добровольчество0,3625'!#REF!</f>
        <v>#REF!</v>
      </c>
      <c r="D91" s="94" t="s">
        <v>38</v>
      </c>
      <c r="E91" s="218">
        <v>0</v>
      </c>
    </row>
    <row r="92" spans="1:5" ht="12" hidden="1" customHeight="1" x14ac:dyDescent="0.25">
      <c r="A92" s="624"/>
      <c r="B92" s="622"/>
      <c r="C92" s="131" t="e">
        <f>'инновации+добровольчество0,3625'!#REF!</f>
        <v>#REF!</v>
      </c>
      <c r="D92" s="94" t="s">
        <v>38</v>
      </c>
      <c r="E92" s="218" t="e">
        <f>'патриотика0,3625'!#REF!</f>
        <v>#REF!</v>
      </c>
    </row>
    <row r="93" spans="1:5" ht="12" hidden="1" customHeight="1" x14ac:dyDescent="0.25">
      <c r="A93" s="624"/>
      <c r="B93" s="622"/>
      <c r="C93" s="131" t="e">
        <f>'инновации+добровольчество0,3625'!#REF!</f>
        <v>#REF!</v>
      </c>
      <c r="D93" s="94" t="s">
        <v>22</v>
      </c>
      <c r="E93" s="218" t="e">
        <f>'патриотика0,3625'!#REF!</f>
        <v>#REF!</v>
      </c>
    </row>
    <row r="94" spans="1:5" ht="22.5" customHeight="1" x14ac:dyDescent="0.25">
      <c r="A94" s="624"/>
      <c r="B94" s="622"/>
      <c r="C94" s="607" t="s">
        <v>137</v>
      </c>
      <c r="D94" s="608"/>
      <c r="E94" s="609"/>
    </row>
    <row r="95" spans="1:5" ht="21" customHeight="1" x14ac:dyDescent="0.25">
      <c r="A95" s="624"/>
      <c r="B95" s="622"/>
      <c r="C95" s="102" t="str">
        <f>'натур показатели инновации+добр'!C79</f>
        <v>Заведующий МЦ</v>
      </c>
      <c r="D95" s="132" t="s">
        <v>141</v>
      </c>
      <c r="E95" s="207">
        <f>'патриотика0,3625'!D177</f>
        <v>0.36249999999999999</v>
      </c>
    </row>
    <row r="96" spans="1:5" ht="12" customHeight="1" x14ac:dyDescent="0.25">
      <c r="A96" s="624"/>
      <c r="B96" s="622"/>
      <c r="C96" s="112" t="s">
        <v>139</v>
      </c>
      <c r="D96" s="132" t="s">
        <v>132</v>
      </c>
      <c r="E96" s="207">
        <f>'патриотика0,3625'!D178</f>
        <v>0.36249999999999999</v>
      </c>
    </row>
    <row r="97" spans="1:5" ht="12" customHeight="1" x14ac:dyDescent="0.25">
      <c r="A97" s="624"/>
      <c r="B97" s="622"/>
      <c r="C97" s="112" t="s">
        <v>85</v>
      </c>
      <c r="D97" s="132" t="s">
        <v>132</v>
      </c>
      <c r="E97" s="207">
        <f>'патриотика0,3625'!D179</f>
        <v>0.18124999999999999</v>
      </c>
    </row>
    <row r="98" spans="1:5" ht="12" customHeight="1" x14ac:dyDescent="0.25">
      <c r="A98" s="624"/>
      <c r="B98" s="622"/>
      <c r="C98" s="112" t="s">
        <v>140</v>
      </c>
      <c r="D98" s="132" t="s">
        <v>132</v>
      </c>
      <c r="E98" s="207">
        <f>'патриотика0,3625'!D180</f>
        <v>0.36249999999999999</v>
      </c>
    </row>
    <row r="99" spans="1:5" ht="12" customHeight="1" x14ac:dyDescent="0.25">
      <c r="A99" s="624"/>
      <c r="B99" s="622"/>
      <c r="C99" s="498" t="s">
        <v>144</v>
      </c>
      <c r="D99" s="499"/>
      <c r="E99" s="500"/>
    </row>
    <row r="100" spans="1:5" ht="28.15" customHeight="1" x14ac:dyDescent="0.25">
      <c r="A100" s="624"/>
      <c r="B100" s="622"/>
      <c r="C100" s="368" t="str">
        <f>'инновации+добровольчество0,3625'!A98</f>
        <v>Пособие по уходу за ребенком до 3-х лет</v>
      </c>
      <c r="D100" s="114" t="s">
        <v>120</v>
      </c>
      <c r="E100" s="219">
        <f>E95</f>
        <v>0.36249999999999999</v>
      </c>
    </row>
    <row r="101" spans="1:5" ht="25.9" hidden="1" customHeight="1" x14ac:dyDescent="0.25">
      <c r="A101" s="624"/>
      <c r="B101" s="622"/>
      <c r="C101" s="607" t="s">
        <v>145</v>
      </c>
      <c r="D101" s="608"/>
      <c r="E101" s="609"/>
    </row>
    <row r="102" spans="1:5" ht="40.15" hidden="1" customHeight="1" x14ac:dyDescent="0.25">
      <c r="A102" s="624"/>
      <c r="B102" s="622"/>
      <c r="C102" s="113" t="s">
        <v>189</v>
      </c>
      <c r="D102" s="94" t="s">
        <v>39</v>
      </c>
      <c r="E102" s="216">
        <f>'патриотика0,3625'!E232</f>
        <v>36.25</v>
      </c>
    </row>
    <row r="103" spans="1:5" ht="25.9" hidden="1" customHeight="1" x14ac:dyDescent="0.25">
      <c r="A103" s="624"/>
      <c r="B103" s="622"/>
      <c r="C103" s="113" t="s">
        <v>190</v>
      </c>
      <c r="D103" s="94" t="s">
        <v>39</v>
      </c>
      <c r="E103" s="216">
        <f>'патриотика0,3625'!E233</f>
        <v>9.0625</v>
      </c>
    </row>
    <row r="104" spans="1:5" ht="24" hidden="1" customHeight="1" x14ac:dyDescent="0.25">
      <c r="A104" s="624"/>
      <c r="B104" s="622"/>
      <c r="C104" s="113" t="s">
        <v>191</v>
      </c>
      <c r="D104" s="94" t="s">
        <v>39</v>
      </c>
      <c r="E104" s="216">
        <f>'патриотика0,3625'!E234</f>
        <v>27.1875</v>
      </c>
    </row>
    <row r="105" spans="1:5" ht="21" customHeight="1" x14ac:dyDescent="0.25">
      <c r="A105" s="624"/>
      <c r="B105" s="622"/>
      <c r="C105" s="501" t="s">
        <v>146</v>
      </c>
      <c r="D105" s="502"/>
      <c r="E105" s="503"/>
    </row>
    <row r="106" spans="1:5" ht="18.600000000000001" customHeight="1" x14ac:dyDescent="0.25">
      <c r="A106" s="624"/>
      <c r="B106" s="622"/>
      <c r="C106" s="115" t="str">
        <f>'патриотика0,3625'!A252</f>
        <v>Провоз груза 140 мест (1 место=500 руб)</v>
      </c>
      <c r="D106" s="116" t="s">
        <v>22</v>
      </c>
      <c r="E106" s="78">
        <f>'патриотика0,3625'!D252</f>
        <v>0.36249999999999999</v>
      </c>
    </row>
    <row r="107" spans="1:5" ht="12" customHeight="1" x14ac:dyDescent="0.25">
      <c r="A107" s="624"/>
      <c r="B107" s="622"/>
      <c r="C107" s="604" t="s">
        <v>147</v>
      </c>
      <c r="D107" s="605"/>
      <c r="E107" s="606"/>
    </row>
    <row r="108" spans="1:5" ht="14.45" customHeight="1" x14ac:dyDescent="0.25">
      <c r="A108" s="624"/>
      <c r="B108" s="622"/>
      <c r="C108" s="104" t="str">
        <f>'натур показатели инновации+добр'!C95</f>
        <v>Батарейки GP Super, AAA (LR03, 24А), алкалиновые, мизинчиковые, КОМПЛЕКТ 60 шт., 24A-2CRVS60</v>
      </c>
      <c r="D108" s="63" t="str">
        <f>'натур показатели инновации+добр'!D95</f>
        <v>шт</v>
      </c>
      <c r="E108" s="161">
        <f>'патриотика0,3625'!D294</f>
        <v>0.72499999999999998</v>
      </c>
    </row>
    <row r="109" spans="1:5" ht="14.45" customHeight="1" x14ac:dyDescent="0.25">
      <c r="A109" s="624"/>
      <c r="B109" s="622"/>
      <c r="C109" s="104" t="str">
        <f>'натур показатели инновации+добр'!C96</f>
        <v>Блок для записей STAFF проклеенный, куб 8*8 см, 800 листов, цветной, чередование с белым, 120383</v>
      </c>
      <c r="D109" s="63" t="str">
        <f>'натур показатели инновации+добр'!D96</f>
        <v>шт</v>
      </c>
      <c r="E109" s="161">
        <f>'патриотика0,3625'!D295</f>
        <v>3.625</v>
      </c>
    </row>
    <row r="110" spans="1:5" ht="15" customHeight="1" x14ac:dyDescent="0.25">
      <c r="A110" s="624"/>
      <c r="B110" s="622"/>
      <c r="C110" s="104" t="str">
        <f>'натур показатели инновации+добр'!C97</f>
        <v>Датер самонаборный металлический, 6 строк+дата, оттиск 68х47 мм, сине-красный, TRODAT 5485, кассы в комплекте</v>
      </c>
      <c r="D110" s="63" t="str">
        <f>'натур показатели инновации+добр'!D97</f>
        <v>шт</v>
      </c>
      <c r="E110" s="161">
        <f>'патриотика0,3625'!D296</f>
        <v>0.36249999999999999</v>
      </c>
    </row>
    <row r="111" spans="1:5" ht="16.5" customHeight="1" x14ac:dyDescent="0.25">
      <c r="A111" s="624"/>
      <c r="B111" s="622"/>
      <c r="C111" s="104" t="str">
        <f>'натур показатели инновации+добр'!C98</f>
        <v>Дырокол металлический BRAUBERG "ULTRA", до 20 листов, голубой, 228759</v>
      </c>
      <c r="D111" s="63" t="str">
        <f>'натур показатели инновации+добр'!D98</f>
        <v>шт</v>
      </c>
      <c r="E111" s="161">
        <f>'патриотика0,3625'!D297</f>
        <v>0.72499999999999998</v>
      </c>
    </row>
    <row r="112" spans="1:5" ht="12" customHeight="1" x14ac:dyDescent="0.25">
      <c r="A112" s="624"/>
      <c r="B112" s="622"/>
      <c r="C112" s="104" t="str">
        <f>'натур показатели инновации+добр'!C99</f>
        <v>Зажимы для бумаг BRAUBERG EXTRA, КОМПЛЕКТ 12 шт., 32 мм, на 140 л., золотистые, европодвес, 229587</v>
      </c>
      <c r="D112" s="63" t="str">
        <f>'натур показатели инновации+добр'!D99</f>
        <v>шт</v>
      </c>
      <c r="E112" s="161">
        <f>'патриотика0,3625'!D298</f>
        <v>0.36249999999999999</v>
      </c>
    </row>
    <row r="113" spans="1:5" ht="12" customHeight="1" x14ac:dyDescent="0.25">
      <c r="A113" s="624"/>
      <c r="B113" s="622"/>
      <c r="C113" s="104" t="str">
        <f>'натур показатели инновации+добр'!C100</f>
        <v>Зажимы для бумаг BRAUBERG, КОМПЛЕКТ 12шт., 32мм, на 140л., черные, в карт.коробке, 220560</v>
      </c>
      <c r="D113" s="63" t="str">
        <f>'натур показатели инновации+добр'!D100</f>
        <v>шт</v>
      </c>
      <c r="E113" s="161">
        <f>'патриотика0,3625'!D299</f>
        <v>0.36249999999999999</v>
      </c>
    </row>
    <row r="114" spans="1:5" ht="12" customHeight="1" x14ac:dyDescent="0.25">
      <c r="A114" s="624"/>
      <c r="B114" s="622"/>
      <c r="C114" s="104" t="str">
        <f>'натур показатели инновации+добр'!C101</f>
        <v>Зажимы для бумаг BRAUBERG, КОМПЛЕКТ 12шт., 41мм, на 200л., цветные, в карт.коробке, 224473</v>
      </c>
      <c r="D114" s="63" t="str">
        <f>'натур показатели инновации+добр'!D101</f>
        <v>шт</v>
      </c>
      <c r="E114" s="161">
        <f>'патриотика0,3625'!D300</f>
        <v>0.36249999999999999</v>
      </c>
    </row>
    <row r="115" spans="1:5" ht="12" customHeight="1" x14ac:dyDescent="0.25">
      <c r="A115" s="624"/>
      <c r="B115" s="622"/>
      <c r="C115" s="104" t="str">
        <f>'натур показатели инновации+добр'!C102</f>
        <v>Закладки клейкие ЮНЛАНДИЯ НЕОНОВЫЕ, 45×12 мм, 5 цветов х 20 листов, в пластиковой книжке, 111354</v>
      </c>
      <c r="D115" s="63" t="str">
        <f>'натур показатели инновации+добр'!D102</f>
        <v>шт</v>
      </c>
      <c r="E115" s="161">
        <f>'патриотика0,3625'!D301</f>
        <v>1.45</v>
      </c>
    </row>
    <row r="116" spans="1:5" ht="12" customHeight="1" x14ac:dyDescent="0.25">
      <c r="A116" s="624"/>
      <c r="B116" s="622"/>
      <c r="C116" s="104" t="str">
        <f>'натур показатели инновации+добр'!C103</f>
        <v>Закладки клейкие STAFF бумажные НЕОНОВЫЕ, 50х14 мм, 5 цветов х 50 листов, 129359</v>
      </c>
      <c r="D116" s="63" t="str">
        <f>'натур показатели инновации+добр'!D103</f>
        <v>шт</v>
      </c>
      <c r="E116" s="161">
        <f>'патриотика0,3625'!D302</f>
        <v>3.625</v>
      </c>
    </row>
    <row r="117" spans="1:5" ht="22.15" customHeight="1" x14ac:dyDescent="0.25">
      <c r="A117" s="624"/>
      <c r="B117" s="622"/>
      <c r="C117" s="104" t="str">
        <f>'натур показатели инновации+добр'!C104</f>
        <v>Канцелярский набор BRAUBERG "Рапсодия", 10 предметов, вращающаяся конструкция, черный, 236953</v>
      </c>
      <c r="D117" s="63" t="str">
        <f>'натур показатели инновации+добр'!D104</f>
        <v>шт</v>
      </c>
      <c r="E117" s="161">
        <f>'патриотика0,3625'!D303</f>
        <v>1.8125</v>
      </c>
    </row>
    <row r="118" spans="1:5" ht="12" customHeight="1" x14ac:dyDescent="0.25">
      <c r="A118" s="624"/>
      <c r="B118" s="622"/>
      <c r="C118" s="104" t="str">
        <f>'натур показатели инновации+добр'!C105</f>
        <v>Карандаш чернографитный BRAUBERG "ULTRA", 1 шт., HB, с ластиком, пластиковый, 181711</v>
      </c>
      <c r="D118" s="63" t="str">
        <f>'натур показатели инновации+добр'!D105</f>
        <v>шт</v>
      </c>
      <c r="E118" s="161">
        <f>'патриотика0,3625'!D304</f>
        <v>26.099999999999998</v>
      </c>
    </row>
    <row r="119" spans="1:5" ht="22.15" customHeight="1" x14ac:dyDescent="0.25">
      <c r="A119" s="624"/>
      <c r="B119" s="622"/>
      <c r="C119" s="104" t="str">
        <f>'натур показатели инновации+добр'!C106</f>
        <v>Карандаши цветные ЮНЛАНДИЯ "КАРНАВАЛ", 6 цветов, пластиковые, заточенные, трехгранный корпус, 181683</v>
      </c>
      <c r="D119" s="63" t="str">
        <f>'натур показатели инновации+добр'!D106</f>
        <v>шт</v>
      </c>
      <c r="E119" s="161">
        <f>'патриотика0,3625'!D305</f>
        <v>5.4375</v>
      </c>
    </row>
    <row r="120" spans="1:5" ht="15.75" customHeight="1" x14ac:dyDescent="0.25">
      <c r="A120" s="624"/>
      <c r="B120" s="622"/>
      <c r="C120" s="104" t="str">
        <f>'натур показатели инновации+добр'!C107</f>
        <v>Карандаши чернографитные BRAUBERG, НАБОР 12 шт., НВ, с резинкой, пластиковый зеленый корпус, 180678</v>
      </c>
      <c r="D120" s="63" t="str">
        <f>'натур показатели инновации+добр'!D107</f>
        <v>шт</v>
      </c>
      <c r="E120" s="161">
        <f>'патриотика0,3625'!D306</f>
        <v>0.36249999999999999</v>
      </c>
    </row>
    <row r="121" spans="1:5" ht="13.5" customHeight="1" x14ac:dyDescent="0.25">
      <c r="A121" s="624"/>
      <c r="B121" s="622"/>
      <c r="C121" s="104" t="str">
        <f>'натур показатели инновации+добр'!C108</f>
        <v>Клейкие ленты 19 мм х 33 м канцелярские BRAUBERG, КОМПЛЕКТ 4 шт., прозрачные, гарантированная длина, 228762</v>
      </c>
      <c r="D121" s="63" t="str">
        <f>'натур показатели инновации+добр'!D108</f>
        <v>шт</v>
      </c>
      <c r="E121" s="161">
        <f>'патриотика0,3625'!D307</f>
        <v>1.8125</v>
      </c>
    </row>
    <row r="122" spans="1:5" ht="12" customHeight="1" x14ac:dyDescent="0.25">
      <c r="A122" s="624"/>
      <c r="B122" s="622"/>
      <c r="C122" s="104" t="str">
        <f>'натур показатели инновации+добр'!C109</f>
        <v>Клейкие ленты 48мм х 200м упаковочные BRAUBERG, КОМПЛЕКТ 4 шт, прозрачн, 45мкм, 440078</v>
      </c>
      <c r="D122" s="63" t="str">
        <f>'натур показатели инновации+добр'!D109</f>
        <v>шт</v>
      </c>
      <c r="E122" s="161">
        <f>'патриотика0,3625'!D308</f>
        <v>1.45</v>
      </c>
    </row>
    <row r="123" spans="1:5" ht="12" customHeight="1" x14ac:dyDescent="0.25">
      <c r="A123" s="624"/>
      <c r="B123" s="622"/>
      <c r="C123" s="104" t="str">
        <f>'натур показатели инновации+добр'!C110</f>
        <v>Кнопки канцелярские BRAUBERG металл. серебряные, 10мм, 50 шт., в карт. коробке, 220553</v>
      </c>
      <c r="D123" s="63" t="str">
        <f>'натур показатели инновации+добр'!D110</f>
        <v>шт</v>
      </c>
      <c r="E123" s="161">
        <f>'патриотика0,3625'!D309</f>
        <v>1.8125</v>
      </c>
    </row>
    <row r="124" spans="1:5" ht="12" customHeight="1" x14ac:dyDescent="0.25">
      <c r="A124" s="624"/>
      <c r="B124" s="622"/>
      <c r="C124" s="104" t="str">
        <f>'натур показатели инновации+добр'!C111</f>
        <v>Кнопки канцелярские STAFF «EVERYDAY», 10 мм х 100 шт., РОССИЯ, в картонной коробке, 220998</v>
      </c>
      <c r="D124" s="63" t="str">
        <f>'натур показатели инновации+добр'!D111</f>
        <v>шт</v>
      </c>
      <c r="E124" s="161">
        <f>'патриотика0,3625'!D310</f>
        <v>1.45</v>
      </c>
    </row>
    <row r="125" spans="1:5" ht="12" customHeight="1" x14ac:dyDescent="0.25">
      <c r="A125" s="624"/>
      <c r="B125" s="622"/>
      <c r="C125" s="104" t="str">
        <f>'натур показатели инновации+добр'!C112</f>
        <v>Ластик BRAUBERG "Oval PRO", 40х26х8 мм, овальный, красный пластиковый держатель, 229560</v>
      </c>
      <c r="D125" s="63" t="str">
        <f>'натур показатели инновации+добр'!D112</f>
        <v>шт</v>
      </c>
      <c r="E125" s="161">
        <f>'патриотика0,3625'!D311</f>
        <v>18.125</v>
      </c>
    </row>
    <row r="126" spans="1:5" ht="12" customHeight="1" x14ac:dyDescent="0.25">
      <c r="A126" s="624"/>
      <c r="B126" s="622"/>
      <c r="C126" s="104" t="str">
        <f>'натур показатели инновации+добр'!C113</f>
        <v>Линейка пластиковая 30 см полупрозрачная тонированная BRAUBERG, 210610</v>
      </c>
      <c r="D126" s="63" t="str">
        <f>'натур показатели инновации+добр'!D113</f>
        <v>шт</v>
      </c>
      <c r="E126" s="161">
        <f>'патриотика0,3625'!D312</f>
        <v>7.25</v>
      </c>
    </row>
    <row r="127" spans="1:5" ht="12" customHeight="1" x14ac:dyDescent="0.25">
      <c r="A127" s="624"/>
      <c r="B127" s="622"/>
      <c r="C127" s="104" t="str">
        <f>'натур показатели инновации+добр'!C114</f>
        <v>Лоток горизонтальный для бумаг BRAUBERG "Germanium", 5 секций, 370х355х295 мм, металл, черный, 237971</v>
      </c>
      <c r="D127" s="63" t="str">
        <f>'натур показатели инновации+добр'!D114</f>
        <v>шт</v>
      </c>
      <c r="E127" s="161">
        <f>'патриотика0,3625'!D313</f>
        <v>0.36249999999999999</v>
      </c>
    </row>
    <row r="128" spans="1:5" ht="12" customHeight="1" x14ac:dyDescent="0.25">
      <c r="A128" s="624"/>
      <c r="B128" s="622"/>
      <c r="C128" s="104" t="str">
        <f>'натур показатели инновации+добр'!C115</f>
        <v>Маркер для доски BRAUBERG с клипом, эргономичный корпус, круглый наконечник 4 мм, черный, 150846</v>
      </c>
      <c r="D128" s="63" t="str">
        <f>'натур показатели инновации+добр'!D115</f>
        <v>шт</v>
      </c>
      <c r="E128" s="161">
        <f>'патриотика0,3625'!D314</f>
        <v>4.3499999999999996</v>
      </c>
    </row>
    <row r="129" spans="1:5" ht="12" customHeight="1" x14ac:dyDescent="0.25">
      <c r="A129" s="624"/>
      <c r="B129" s="622"/>
      <c r="C129" s="104" t="str">
        <f>'натур показатели инновации+добр'!C116</f>
        <v>Маркеры стираемые для белой доски НАБОР 4 ЦВЕТА, BRAUBERG "ORIGINAL", 3 мм, 152120</v>
      </c>
      <c r="D129" s="63" t="str">
        <f>'натур показатели инновации+добр'!D116</f>
        <v>шт</v>
      </c>
      <c r="E129" s="161">
        <f>'патриотика0,3625'!D315</f>
        <v>5.4375</v>
      </c>
    </row>
    <row r="130" spans="1:5" ht="12" customHeight="1" x14ac:dyDescent="0.25">
      <c r="A130" s="624"/>
      <c r="B130" s="622"/>
      <c r="C130" s="104" t="str">
        <f>'натур показатели инновации+добр'!C117</f>
        <v>Маркеры для доски BRAUBERG SOFT, НАБОР 4шт, резиновая вставка, 5 мм, (син,черн,красн,зел), 151252</v>
      </c>
      <c r="D130" s="63" t="str">
        <f>'натур показатели инновации+добр'!D117</f>
        <v>шт</v>
      </c>
      <c r="E130" s="161">
        <f>'патриотика0,3625'!D316</f>
        <v>1.45</v>
      </c>
    </row>
    <row r="131" spans="1:5" ht="12" customHeight="1" x14ac:dyDescent="0.25">
      <c r="A131" s="624"/>
      <c r="B131" s="622"/>
      <c r="C131" s="104" t="str">
        <f>'натур показатели инновации+добр'!C118</f>
        <v>Маркеры стираемые для белой доски НАБОР 8 ЦВЕТОВ, BRAUBERG "SOFT", 5 мм, резиновая вставка, 152112</v>
      </c>
      <c r="D131" s="63" t="str">
        <f>'натур показатели инновации+добр'!D118</f>
        <v>шт</v>
      </c>
      <c r="E131" s="161">
        <f>'патриотика0,3625'!D317</f>
        <v>0.36249999999999999</v>
      </c>
    </row>
    <row r="132" spans="1:5" ht="12" customHeight="1" x14ac:dyDescent="0.25">
      <c r="A132" s="624"/>
      <c r="B132" s="622"/>
      <c r="C132" s="104" t="str">
        <f>'натур показатели инновации+добр'!C119</f>
        <v>Мешки для мусора 120л черные в рулоне 10шт ПВД 40мкм 70х110см особо прочные ЛАЙМА 605341</v>
      </c>
      <c r="D132" s="63" t="str">
        <f>'натур показатели инновации+добр'!D119</f>
        <v>шт</v>
      </c>
      <c r="E132" s="161">
        <f>'патриотика0,3625'!D318</f>
        <v>7.25</v>
      </c>
    </row>
    <row r="133" spans="1:5" ht="12" customHeight="1" x14ac:dyDescent="0.25">
      <c r="A133" s="624"/>
      <c r="B133" s="622"/>
      <c r="C133" s="104" t="str">
        <f>'натур показатели инновации+добр'!C120</f>
        <v>Мешки для мусора  30л зеленые в рулоне 20шт ПНД 10мкм 50х60см прочные биоразлагаемые ЛАЙМА 601400</v>
      </c>
      <c r="D133" s="63" t="str">
        <f>'натур показатели инновации+добр'!D120</f>
        <v>шт</v>
      </c>
      <c r="E133" s="161">
        <f>'патриотика0,3625'!D319</f>
        <v>21.75</v>
      </c>
    </row>
    <row r="134" spans="1:5" ht="12" customHeight="1" x14ac:dyDescent="0.25">
      <c r="A134" s="624"/>
      <c r="B134" s="622"/>
      <c r="C134" s="104" t="str">
        <f>'натур показатели инновации+добр'!C121</f>
        <v>Мыло-крем жидкое DELUXE, 5 л, ЗОЛОТОЙ ИДЕАЛ «Персик», перламутровое, 607496</v>
      </c>
      <c r="D134" s="63" t="str">
        <f>'натур показатели инновации+добр'!D121</f>
        <v>шт</v>
      </c>
      <c r="E134" s="161">
        <f>'патриотика0,3625'!D320</f>
        <v>0.72499999999999998</v>
      </c>
    </row>
    <row r="135" spans="1:5" ht="12" customHeight="1" x14ac:dyDescent="0.25">
      <c r="A135" s="624"/>
      <c r="B135" s="622"/>
      <c r="C135" s="104" t="str">
        <f>'натур показатели инновации+добр'!C122</f>
        <v>Мыло-крем жидкое с АНТИБАКТЕРИАЛЬНЫМ ЭФФЕКТОМ, 5 л, ЗОЛОТОЙ ИДЕАЛ "Премиум Жемчужное", 607495</v>
      </c>
      <c r="D135" s="63" t="str">
        <f>'натур показатели инновации+добр'!D122</f>
        <v>шт</v>
      </c>
      <c r="E135" s="161">
        <f>'патриотика0,3625'!D321</f>
        <v>0.36249999999999999</v>
      </c>
    </row>
    <row r="136" spans="1:5" ht="12" customHeight="1" x14ac:dyDescent="0.25">
      <c r="A136" s="624"/>
      <c r="B136" s="622"/>
      <c r="C136" s="104" t="str">
        <f>'натур показатели инновации+добр'!C123</f>
        <v>Набор текстовыделителей BRAUBERG 4 шт., АССОРТИ, "DELTA PASTEL", линия 1-5 мм, 151735</v>
      </c>
      <c r="D136" s="63" t="str">
        <f>'натур показатели инновации+добр'!D123</f>
        <v>шт</v>
      </c>
      <c r="E136" s="161">
        <f>'патриотика0,3625'!D322</f>
        <v>0.72499999999999998</v>
      </c>
    </row>
    <row r="137" spans="1:5" ht="12" customHeight="1" x14ac:dyDescent="0.25">
      <c r="A137" s="624"/>
      <c r="B137" s="622"/>
      <c r="C137" s="104" t="str">
        <f>'натур показатели инновации+добр'!C124</f>
        <v>Нож универсальный 18 мм BRAUBERG автофиксатор, резиновые вставки, + 2 лезвия, блистер, 230920</v>
      </c>
      <c r="D137" s="63" t="str">
        <f>'натур показатели инновации+добр'!D124</f>
        <v>шт</v>
      </c>
      <c r="E137" s="161">
        <f>'патриотика0,3625'!D323</f>
        <v>1.8125</v>
      </c>
    </row>
    <row r="138" spans="1:5" ht="12" customHeight="1" x14ac:dyDescent="0.25">
      <c r="A138" s="624"/>
      <c r="B138" s="622"/>
      <c r="C138" s="104" t="str">
        <f>'натур показатели инновации+добр'!C125</f>
        <v>Нож  9мм с фиксатором, черно-красный, MAPED, 092211</v>
      </c>
      <c r="D138" s="63" t="str">
        <f>'натур показатели инновации+добр'!D125</f>
        <v>шт</v>
      </c>
      <c r="E138" s="161">
        <f>'патриотика0,3625'!D324</f>
        <v>3.625</v>
      </c>
    </row>
    <row r="139" spans="1:5" ht="12" customHeight="1" x14ac:dyDescent="0.25">
      <c r="A139" s="624"/>
      <c r="B139" s="622"/>
      <c r="C139" s="104" t="str">
        <f>'натур показатели инновации+добр'!C126</f>
        <v>Нож универсальный мощный BRAUBERG металлический корпус, фиксатор, + 5 лезвий, 235404</v>
      </c>
      <c r="D139" s="63" t="str">
        <f>'натур показатели инновации+добр'!D126</f>
        <v>шт</v>
      </c>
      <c r="E139" s="161">
        <f>'патриотика0,3625'!D325</f>
        <v>1.8125</v>
      </c>
    </row>
    <row r="140" spans="1:5" ht="12" customHeight="1" x14ac:dyDescent="0.25">
      <c r="A140" s="624"/>
      <c r="B140" s="622"/>
      <c r="C140" s="104" t="str">
        <f>'натур показатели инновации+добр'!C127</f>
        <v>Ножницы BRAUBERG "Respect", 170 мм, резин. вставки, сине-черные, 3-х сторон.заточка,блистер, 231561</v>
      </c>
      <c r="D140" s="63" t="str">
        <f>'натур показатели инновации+добр'!D127</f>
        <v>шт</v>
      </c>
      <c r="E140" s="161">
        <f>'патриотика0,3625'!D326</f>
        <v>3.625</v>
      </c>
    </row>
    <row r="141" spans="1:5" ht="12" customHeight="1" x14ac:dyDescent="0.25">
      <c r="A141" s="624"/>
      <c r="B141" s="622"/>
      <c r="C141" s="104" t="str">
        <f>'натур показатели инновации+добр'!C128</f>
        <v>Папка-уголок плотная BRAUBERG SUPER, 0,18 мм, синяя, 270479</v>
      </c>
      <c r="D141" s="63" t="str">
        <f>'натур показатели инновации+добр'!D128</f>
        <v>шт</v>
      </c>
      <c r="E141" s="161">
        <f>'патриотика0,3625'!D327</f>
        <v>1.8125</v>
      </c>
    </row>
    <row r="142" spans="1:5" ht="12" customHeight="1" x14ac:dyDescent="0.25">
      <c r="A142" s="624"/>
      <c r="B142" s="622"/>
      <c r="C142" s="104" t="str">
        <f>'натур показатели инновации+добр'!C129</f>
        <v>Папки-файлы перфорированные А5 BRAUBERG, ВЕРТИК., КОМПЛЕКТ 100 шт., гладкие, Яблоко, 35мкм, 221714</v>
      </c>
      <c r="D142" s="63" t="str">
        <f>'натур показатели инновации+добр'!D129</f>
        <v>шт</v>
      </c>
      <c r="E142" s="161">
        <f>'патриотика0,3625'!D328</f>
        <v>0.36249999999999999</v>
      </c>
    </row>
    <row r="143" spans="1:5" ht="12" customHeight="1" x14ac:dyDescent="0.25">
      <c r="A143" s="624"/>
      <c r="B143" s="622"/>
      <c r="C143" s="104" t="str">
        <f>'натур показатели инновации+добр'!C130</f>
        <v>Папки-файлы перфорированные А4 BRAUBERG, КОМПЛЕКТ 100 шт., гладкие, Яблоко, 35 мкм, 221710</v>
      </c>
      <c r="D143" s="63" t="str">
        <f>'натур показатели инновации+добр'!D130</f>
        <v>шт</v>
      </c>
      <c r="E143" s="161">
        <f>'патриотика0,3625'!D329</f>
        <v>1.8125</v>
      </c>
    </row>
    <row r="144" spans="1:5" ht="12" customHeight="1" x14ac:dyDescent="0.25">
      <c r="A144" s="624"/>
      <c r="B144" s="622"/>
      <c r="C144" s="104" t="str">
        <f>'натур показатели инновации+добр'!C131</f>
        <v>Полотенца бумажные быт., спайка 2 шт., 2-х слойные, (2х12,5 м), VEIRO (Вейро), белые, 5п22,ш/к 90995</v>
      </c>
      <c r="D144" s="63" t="str">
        <f>'натур показатели инновации+добр'!D131</f>
        <v>шт</v>
      </c>
      <c r="E144" s="161">
        <f>'патриотика0,3625'!D330</f>
        <v>29</v>
      </c>
    </row>
    <row r="145" spans="1:5" ht="12" customHeight="1" x14ac:dyDescent="0.25">
      <c r="A145" s="624"/>
      <c r="B145" s="622"/>
      <c r="C145" s="104" t="str">
        <f>'натур показатели инновации+добр'!C132</f>
        <v>Ручка шариковая масляная BRAUBERG "Extra Glide Soft Color", СИНЯЯ, узел 0,7 мм, линия письма 0,35 мм, 142928</v>
      </c>
      <c r="D145" s="63" t="str">
        <f>'натур показатели инновации+добр'!D132</f>
        <v>шт</v>
      </c>
      <c r="E145" s="161">
        <f>'патриотика0,3625'!D331</f>
        <v>4.3499999999999996</v>
      </c>
    </row>
    <row r="146" spans="1:5" ht="12" customHeight="1" x14ac:dyDescent="0.25">
      <c r="A146" s="624"/>
      <c r="B146" s="622"/>
      <c r="C146" s="104" t="str">
        <f>'натур показатели инновации+добр'!C133</f>
        <v>Силовые кнопки-гвоздики BRAUBERG  цветные (шарики), 50 шт., в карт. коробке, 221550</v>
      </c>
      <c r="D146" s="63" t="str">
        <f>'натур показатели инновации+добр'!D133</f>
        <v>шт</v>
      </c>
      <c r="E146" s="161">
        <f>'патриотика0,3625'!D332</f>
        <v>1.8125</v>
      </c>
    </row>
    <row r="147" spans="1:5" ht="12" customHeight="1" x14ac:dyDescent="0.25">
      <c r="A147" s="624"/>
      <c r="B147" s="622"/>
      <c r="C147" s="104" t="str">
        <f>'натур показатели инновации+добр'!C134</f>
        <v>Силовые кнопки-гвоздики BRAUBERG цветные, 50шт., в карт. коробке, 220557</v>
      </c>
      <c r="D147" s="63" t="str">
        <f>'натур показатели инновации+добр'!D134</f>
        <v>шт</v>
      </c>
      <c r="E147" s="161">
        <f>'патриотика0,3625'!D333</f>
        <v>1.8125</v>
      </c>
    </row>
    <row r="148" spans="1:5" ht="12" customHeight="1" x14ac:dyDescent="0.25">
      <c r="A148" s="624"/>
      <c r="B148" s="622"/>
      <c r="C148" s="104" t="str">
        <f>'натур показатели инновации+добр'!C135</f>
        <v>Скобы для степлера BRAUBERG №26/6 1000 штук, 225973</v>
      </c>
      <c r="D148" s="63" t="str">
        <f>'натур показатели инновации+добр'!D135</f>
        <v>шт</v>
      </c>
      <c r="E148" s="161">
        <f>'патриотика0,3625'!D334</f>
        <v>2.1749999999999998</v>
      </c>
    </row>
    <row r="149" spans="1:5" ht="12" customHeight="1" x14ac:dyDescent="0.25">
      <c r="A149" s="624"/>
      <c r="B149" s="622"/>
      <c r="C149" s="104" t="str">
        <f>'натур показатели инновации+добр'!C136</f>
        <v>Скобы для степлера BRAUBERG №24/6 1000 штук, 220950</v>
      </c>
      <c r="D149" s="63" t="str">
        <f>'натур показатели инновации+добр'!D136</f>
        <v>шт</v>
      </c>
      <c r="E149" s="161">
        <f>'патриотика0,3625'!D335</f>
        <v>1.8125</v>
      </c>
    </row>
    <row r="150" spans="1:5" ht="12" customHeight="1" x14ac:dyDescent="0.25">
      <c r="A150" s="624"/>
      <c r="B150" s="622"/>
      <c r="C150" s="104" t="str">
        <f>'натур показатели инновации+добр'!C137</f>
        <v>Скрепки BRAUBERG, 25 мм, никелированные, треугольные, 100 шт., в картонной коробке, 270440</v>
      </c>
      <c r="D150" s="63" t="str">
        <f>'натур показатели инновации+добр'!D137</f>
        <v>шт</v>
      </c>
      <c r="E150" s="161">
        <f>'патриотика0,3625'!D336</f>
        <v>3.625</v>
      </c>
    </row>
    <row r="151" spans="1:5" ht="12" customHeight="1" x14ac:dyDescent="0.25">
      <c r="A151" s="624"/>
      <c r="B151" s="622"/>
      <c r="C151" s="104" t="str">
        <f>'натур показатели инновации+добр'!C138</f>
        <v>Скрепки BRAUBERG, 28 мм, омедненные, 100 шт., в картонной коробке, 270448</v>
      </c>
      <c r="D151" s="63" t="str">
        <f>'натур показатели инновации+добр'!D138</f>
        <v>шт</v>
      </c>
      <c r="E151" s="161">
        <f>'патриотика0,3625'!D337</f>
        <v>3.625</v>
      </c>
    </row>
    <row r="152" spans="1:5" ht="12" customHeight="1" x14ac:dyDescent="0.25">
      <c r="A152" s="624"/>
      <c r="B152" s="622"/>
      <c r="C152" s="104" t="str">
        <f>'натур показатели инновации+добр'!C139</f>
        <v>Скрепки большие 50 мм, BRAUBERG, оцинкованные, гофрированные, 50 шт., в картонной коробке, 270446</v>
      </c>
      <c r="D152" s="63" t="str">
        <f>'натур показатели инновации+добр'!D139</f>
        <v>шт</v>
      </c>
      <c r="E152" s="161">
        <f>'патриотика0,3625'!D338</f>
        <v>0.72499999999999998</v>
      </c>
    </row>
    <row r="153" spans="1:5" ht="12" customHeight="1" x14ac:dyDescent="0.25">
      <c r="A153" s="624"/>
      <c r="B153" s="622"/>
      <c r="C153" s="104" t="str">
        <f>'натур показатели инновации+добр'!C140</f>
        <v>Средство для мытья пола ЛАЙМА "Лимонная свежесть", концентрат, 5кг, 601606</v>
      </c>
      <c r="D153" s="63" t="str">
        <f>'натур показатели инновации+добр'!D140</f>
        <v>шт</v>
      </c>
      <c r="E153" s="161">
        <f>'патриотика0,3625'!D339</f>
        <v>0.36249999999999999</v>
      </c>
    </row>
    <row r="154" spans="1:5" ht="12" customHeight="1" x14ac:dyDescent="0.25">
      <c r="A154" s="624"/>
      <c r="B154" s="622"/>
      <c r="C154" s="104" t="str">
        <f>'натур показатели инновации+добр'!C141</f>
        <v>Средство для мытья пола ЛАЙМА "Морской бриз", концентрат, 5кг, 602296</v>
      </c>
      <c r="D154" s="63" t="str">
        <f>'натур показатели инновации+добр'!D141</f>
        <v>шт</v>
      </c>
      <c r="E154" s="161">
        <f>'патриотика0,3625'!D340</f>
        <v>0.36249999999999999</v>
      </c>
    </row>
    <row r="155" spans="1:5" ht="12" customHeight="1" x14ac:dyDescent="0.25">
      <c r="A155" s="624"/>
      <c r="B155" s="622"/>
      <c r="C155" s="104" t="str">
        <f>'натур показатели инновации+добр'!C142</f>
        <v>Средство для мытья стекол и зеркал с антибактериальным эффектом 5 л SYNERGETIC, биоразлагаемое, 96</v>
      </c>
      <c r="D155" s="63" t="str">
        <f>'натур показатели инновации+добр'!D142</f>
        <v>шт</v>
      </c>
      <c r="E155" s="161">
        <f>'патриотика0,3625'!D341</f>
        <v>1.0874999999999999</v>
      </c>
    </row>
    <row r="156" spans="1:5" ht="12" customHeight="1" x14ac:dyDescent="0.25">
      <c r="A156" s="624"/>
      <c r="B156" s="622"/>
      <c r="C156" s="104" t="str">
        <f>'натур показатели инновации+добр'!C143</f>
        <v>Стиратели магнитные для магнитно-маркерной доски, диаметр 90 мм, «Смайлик», КОМПЛЕКТ 3 ШТ., STAFF «Basic», ассорти, 237502</v>
      </c>
      <c r="D156" s="63" t="str">
        <f>'натур показатели инновации+добр'!D143</f>
        <v>шт</v>
      </c>
      <c r="E156" s="161">
        <f>'патриотика0,3625'!D342</f>
        <v>0.36249999999999999</v>
      </c>
    </row>
    <row r="157" spans="1:5" ht="12" customHeight="1" x14ac:dyDescent="0.25">
      <c r="A157" s="624"/>
      <c r="B157" s="622"/>
      <c r="C157" s="104" t="str">
        <f>'натур показатели инновации+добр'!C144</f>
        <v>Стиратель для магнитно-маркерной доски BRAUBERG, 230756</v>
      </c>
      <c r="D157" s="63" t="str">
        <f>'натур показатели инновации+добр'!D144</f>
        <v>шт</v>
      </c>
      <c r="E157" s="161">
        <f>'патриотика0,3625'!D343</f>
        <v>0.36249999999999999</v>
      </c>
    </row>
    <row r="158" spans="1:5" ht="12" customHeight="1" x14ac:dyDescent="0.25">
      <c r="A158" s="624"/>
      <c r="B158" s="622"/>
      <c r="C158" s="104" t="str">
        <f>'натур показатели инновации+добр'!C145</f>
        <v>Стяжка (хомут) нейлоновая сверхпрочная POWER LOCK, 2,5х150 мм, КОМПЛЕКТ 100 шт., белая, SONNEN, 607919</v>
      </c>
      <c r="D158" s="63" t="str">
        <f>'натур показатели инновации+добр'!D145</f>
        <v>шт</v>
      </c>
      <c r="E158" s="161">
        <f>'патриотика0,3625'!D344</f>
        <v>3.625</v>
      </c>
    </row>
    <row r="159" spans="1:5" ht="12" customHeight="1" x14ac:dyDescent="0.25">
      <c r="A159" s="624"/>
      <c r="B159" s="622"/>
      <c r="C159" s="104" t="str">
        <f>'натур показатели инновации+добр'!C146</f>
        <v>Транспортир 10 см, 180 градусов, металлический, ПИФАГОР, 210637</v>
      </c>
      <c r="D159" s="63" t="str">
        <f>'натур показатели инновации+добр'!D146</f>
        <v>шт</v>
      </c>
      <c r="E159" s="161">
        <f>'патриотика0,3625'!D345</f>
        <v>3.625</v>
      </c>
    </row>
    <row r="160" spans="1:5" ht="12" customHeight="1" x14ac:dyDescent="0.25">
      <c r="A160" s="624"/>
      <c r="B160" s="622"/>
      <c r="C160" s="104" t="str">
        <f>'натур показатели инновации+добр'!C147</f>
        <v>Хомуты (стяжки) нейлоновые, 2,5 мм х 200 мм, комплект 100 шт., REXANT, белые, европодвес, 07-0200-4</v>
      </c>
      <c r="D160" s="63" t="str">
        <f>'натур показатели инновации+добр'!D147</f>
        <v>шт</v>
      </c>
      <c r="E160" s="161">
        <f>'патриотика0,3625'!D346</f>
        <v>1.8125</v>
      </c>
    </row>
    <row r="161" spans="1:5" ht="12" customHeight="1" x14ac:dyDescent="0.25">
      <c r="A161" s="624"/>
      <c r="B161" s="622"/>
      <c r="C161" s="104" t="str">
        <f>'натур показатели инновации+добр'!C148</f>
        <v>Хомуты (стяжки), нейлоновые, 3,6 мм х 300 мм, комплект 100 шт., PROCONNECT, белые, европодвес, 57-0300</v>
      </c>
      <c r="D161" s="63" t="str">
        <f>'натур показатели инновации+добр'!D148</f>
        <v>шт</v>
      </c>
      <c r="E161" s="161">
        <f>'патриотика0,3625'!D347</f>
        <v>1.8125</v>
      </c>
    </row>
    <row r="162" spans="1:5" ht="12" customHeight="1" x14ac:dyDescent="0.25">
      <c r="A162" s="624"/>
      <c r="B162" s="622"/>
      <c r="C162" s="104" t="str">
        <f>'натур показатели инновации+добр'!C149</f>
        <v>Циркуль BRAUBERG "Student Oxford", 140мм, 1 сгибаемая ножка, подстраиваемая игла, чехол, 210316</v>
      </c>
      <c r="D162" s="63" t="str">
        <f>'натур показатели инновации+добр'!D149</f>
        <v>шт</v>
      </c>
      <c r="E162" s="161">
        <f>'патриотика0,3625'!D348</f>
        <v>3.625</v>
      </c>
    </row>
    <row r="163" spans="1:5" ht="12" customHeight="1" x14ac:dyDescent="0.25">
      <c r="A163" s="624"/>
      <c r="B163" s="622"/>
      <c r="C163" s="104" t="str">
        <f>'натур показатели инновации+добр'!C150</f>
        <v>Чистящая жидкость-спрей BRAUBERG для маркерных досок, 250 мл, 510119</v>
      </c>
      <c r="D163" s="63" t="str">
        <f>'натур показатели инновации+добр'!D150</f>
        <v>шт</v>
      </c>
      <c r="E163" s="161">
        <f>'патриотика0,3625'!D349</f>
        <v>4.3499999999999996</v>
      </c>
    </row>
    <row r="164" spans="1:5" ht="12" customHeight="1" x14ac:dyDescent="0.25">
      <c r="A164" s="624"/>
      <c r="B164" s="622"/>
      <c r="C164" s="104" t="str">
        <f>'натур показатели инновации+добр'!C151</f>
        <v>Чистящая жидкость-спрей для маркерных досок УСИЛЕННАЯ ФОРМУЛА, BRAUBERG TURBO MAX, 250 мл</v>
      </c>
      <c r="D164" s="63" t="str">
        <f>'натур показатели инновации+добр'!D151</f>
        <v>шт</v>
      </c>
      <c r="E164" s="161">
        <f>'патриотика0,3625'!D350</f>
        <v>0.72499999999999998</v>
      </c>
    </row>
    <row r="165" spans="1:5" ht="12" customHeight="1" x14ac:dyDescent="0.25">
      <c r="A165" s="624"/>
      <c r="B165" s="622"/>
      <c r="C165" s="104" t="str">
        <f>'натур показатели инновации+добр'!C152</f>
        <v>Чистящее средство 1 л DOMESTOS PROFESSIONAL универсальное дезинфицирующее, отбеливающий эффект</v>
      </c>
      <c r="D165" s="63" t="str">
        <f>'натур показатели инновации+добр'!D152</f>
        <v>шт</v>
      </c>
      <c r="E165" s="161">
        <f>'патриотика0,3625'!D351</f>
        <v>2.1749999999999998</v>
      </c>
    </row>
    <row r="166" spans="1:5" ht="12" customHeight="1" x14ac:dyDescent="0.25">
      <c r="A166" s="624"/>
      <c r="B166" s="622"/>
      <c r="C166" s="104" t="str">
        <f>'натур показатели инновации+добр'!C153</f>
        <v>Средство ПЕМОЛЮКС Сода-5 "Яблоко", порошок, 480г, ш/к 80777</v>
      </c>
      <c r="D166" s="63" t="str">
        <f>'натур показатели инновации+добр'!D153</f>
        <v>шт</v>
      </c>
      <c r="E166" s="161">
        <f>'патриотика0,3625'!D352</f>
        <v>5.8</v>
      </c>
    </row>
    <row r="167" spans="1:5" ht="12" customHeight="1" x14ac:dyDescent="0.25">
      <c r="A167" s="624"/>
      <c r="B167" s="622"/>
      <c r="C167" s="104" t="str">
        <f>'натур показатели инновации+добр'!C154</f>
        <v>Чистящее средство 5 л DOMESTOS с антивирусным и отбеливающим эффектом «Свежесть Атлантики»</v>
      </c>
      <c r="D167" s="63" t="str">
        <f>'натур показатели инновации+добр'!D154</f>
        <v>шт</v>
      </c>
      <c r="E167" s="161">
        <f>'патриотика0,3625'!D353</f>
        <v>1.45</v>
      </c>
    </row>
    <row r="168" spans="1:5" ht="12" customHeight="1" x14ac:dyDescent="0.25">
      <c r="A168" s="624"/>
      <c r="B168" s="622"/>
      <c r="C168" s="104" t="str">
        <f>'натур показатели инновации+добр'!C155</f>
        <v>Чистящие салфетки для маркерных досок, в тубе 100 шт., влажные, BRAUBERG, 513029</v>
      </c>
      <c r="D168" s="63" t="str">
        <f>'натур показатели инновации+добр'!D155</f>
        <v>шт</v>
      </c>
      <c r="E168" s="161">
        <f>'патриотика0,3625'!D354</f>
        <v>0.72499999999999998</v>
      </c>
    </row>
    <row r="169" spans="1:5" ht="12" customHeight="1" x14ac:dyDescent="0.25">
      <c r="A169" s="624"/>
      <c r="B169" s="622"/>
      <c r="C169" s="104" t="str">
        <f>'натур показатели инновации+добр'!C156</f>
        <v>булавка</v>
      </c>
      <c r="D169" s="63" t="str">
        <f>'натур показатели инновации+добр'!D156</f>
        <v>шт</v>
      </c>
      <c r="E169" s="161">
        <f>'патриотика0,3625'!D355</f>
        <v>0.72499999999999998</v>
      </c>
    </row>
    <row r="170" spans="1:5" ht="12" customHeight="1" x14ac:dyDescent="0.25">
      <c r="A170" s="624"/>
      <c r="B170" s="622"/>
      <c r="C170" s="104" t="str">
        <f>'натур показатели инновации+добр'!C157</f>
        <v>пистолет для скоб</v>
      </c>
      <c r="D170" s="63" t="str">
        <f>'натур показатели инновации+добр'!D157</f>
        <v>шт</v>
      </c>
      <c r="E170" s="161">
        <f>'патриотика0,3625'!D356</f>
        <v>0.36249999999999999</v>
      </c>
    </row>
    <row r="171" spans="1:5" ht="12" customHeight="1" x14ac:dyDescent="0.25">
      <c r="A171" s="624"/>
      <c r="B171" s="622"/>
      <c r="C171" s="104" t="str">
        <f>'натур показатели инновации+добр'!C158</f>
        <v>Пиломатериал</v>
      </c>
      <c r="D171" s="63" t="str">
        <f>'натур показатели инновации+добр'!D158</f>
        <v>шт</v>
      </c>
      <c r="E171" s="161">
        <f>'патриотика0,3625'!D357</f>
        <v>2.1749999999999998</v>
      </c>
    </row>
    <row r="172" spans="1:5" ht="12" customHeight="1" x14ac:dyDescent="0.25">
      <c r="A172" s="624"/>
      <c r="B172" s="622"/>
      <c r="C172" s="104" t="str">
        <f>'натур показатели инновации+добр'!C159</f>
        <v>Тонеры для картриджей Kyocera</v>
      </c>
      <c r="D172" s="63" t="str">
        <f>'натур показатели инновации+добр'!D159</f>
        <v>шт</v>
      </c>
      <c r="E172" s="161">
        <f>'патриотика0,3625'!D358</f>
        <v>1.8125</v>
      </c>
    </row>
    <row r="173" spans="1:5" x14ac:dyDescent="0.25">
      <c r="A173" s="624"/>
      <c r="B173" s="622"/>
      <c r="C173" s="104" t="str">
        <f>'натур показатели инновации+добр'!C160</f>
        <v xml:space="preserve">Мешки для мусора </v>
      </c>
      <c r="D173" s="63" t="str">
        <f>'натур показатели инновации+добр'!D160</f>
        <v>шт</v>
      </c>
      <c r="E173" s="161">
        <f>'патриотика0,3625'!D359</f>
        <v>72.5</v>
      </c>
    </row>
    <row r="174" spans="1:5" x14ac:dyDescent="0.25">
      <c r="A174" s="624"/>
      <c r="B174" s="622"/>
      <c r="C174" s="104" t="str">
        <f>'натур показатели инновации+добр'!C161</f>
        <v>Жидкое мыло</v>
      </c>
      <c r="D174" s="63" t="str">
        <f>'натур показатели инновации+добр'!D161</f>
        <v>шт</v>
      </c>
      <c r="E174" s="161">
        <f>'патриотика0,3625'!D360</f>
        <v>5.4375</v>
      </c>
    </row>
    <row r="175" spans="1:5" x14ac:dyDescent="0.25">
      <c r="A175" s="624"/>
      <c r="B175" s="622"/>
      <c r="C175" s="104" t="str">
        <f>'натур показатели инновации+добр'!C162</f>
        <v>Туалетная бумага</v>
      </c>
      <c r="D175" s="63" t="str">
        <f>'натур показатели инновации+добр'!D162</f>
        <v>шт</v>
      </c>
      <c r="E175" s="161">
        <f>'патриотика0,3625'!D361</f>
        <v>9.7874999999999996</v>
      </c>
    </row>
    <row r="176" spans="1:5" x14ac:dyDescent="0.25">
      <c r="A176" s="624"/>
      <c r="B176" s="622"/>
      <c r="C176" s="104" t="str">
        <f>'натур показатели инновации+добр'!C163</f>
        <v>Тряпки для мытья</v>
      </c>
      <c r="D176" s="63" t="str">
        <f>'натур показатели инновации+добр'!D163</f>
        <v>шт</v>
      </c>
      <c r="E176" s="161">
        <f>'патриотика0,3625'!D362</f>
        <v>0.36249999999999999</v>
      </c>
    </row>
    <row r="177" spans="1:5" x14ac:dyDescent="0.25">
      <c r="A177" s="624"/>
      <c r="B177" s="622"/>
      <c r="C177" s="104" t="str">
        <f>'натур показатели инновации+добр'!C164</f>
        <v>Бытовая химия</v>
      </c>
      <c r="D177" s="63" t="str">
        <f>'натур показатели инновации+добр'!D164</f>
        <v>шт</v>
      </c>
      <c r="E177" s="161">
        <f>'патриотика0,3625'!D363</f>
        <v>7.25</v>
      </c>
    </row>
    <row r="178" spans="1:5" x14ac:dyDescent="0.25">
      <c r="A178" s="624"/>
      <c r="B178" s="622"/>
      <c r="C178" s="104" t="str">
        <f>'натур показатели инновации+добр'!C165</f>
        <v>Фанера</v>
      </c>
      <c r="D178" s="63" t="str">
        <f>'натур показатели инновации+добр'!D165</f>
        <v>шт</v>
      </c>
      <c r="E178" s="161">
        <f>'патриотика0,3625'!D364</f>
        <v>10.875</v>
      </c>
    </row>
    <row r="179" spans="1:5" x14ac:dyDescent="0.25">
      <c r="A179" s="624"/>
      <c r="B179" s="622"/>
      <c r="C179" s="104" t="str">
        <f>'натур показатели инновации+добр'!C166</f>
        <v>смеситель + подводка</v>
      </c>
      <c r="D179" s="63" t="str">
        <f>'натур показатели инновации+добр'!D166</f>
        <v>шт</v>
      </c>
      <c r="E179" s="161">
        <f>'патриотика0,3625'!D365</f>
        <v>0.36249999999999999</v>
      </c>
    </row>
    <row r="180" spans="1:5" x14ac:dyDescent="0.25">
      <c r="A180" s="624"/>
      <c r="B180" s="622"/>
      <c r="C180" s="104" t="str">
        <f>'натур показатели инновации+добр'!C167</f>
        <v>Баннера</v>
      </c>
      <c r="D180" s="63" t="str">
        <f>'натур показатели инновации+добр'!D167</f>
        <v>шт</v>
      </c>
      <c r="E180" s="161">
        <f>'патриотика0,3625'!D366</f>
        <v>1.8125</v>
      </c>
    </row>
    <row r="181" spans="1:5" x14ac:dyDescent="0.25">
      <c r="A181" s="624"/>
      <c r="B181" s="622"/>
      <c r="C181" s="104" t="str">
        <f>'натур показатели инновации+добр'!C168</f>
        <v>Гвозди</v>
      </c>
      <c r="D181" s="63" t="str">
        <f>'натур показатели инновации+добр'!D168</f>
        <v>шт</v>
      </c>
      <c r="E181" s="161">
        <f>'патриотика0,3625'!D367</f>
        <v>7.25</v>
      </c>
    </row>
    <row r="182" spans="1:5" x14ac:dyDescent="0.25">
      <c r="A182" s="624"/>
      <c r="B182" s="622"/>
      <c r="C182" s="104" t="str">
        <f>'натур показатели инновации+добр'!C169</f>
        <v>Тент защитный из тарпаулина</v>
      </c>
      <c r="D182" s="63" t="str">
        <f>'натур показатели инновации+добр'!D169</f>
        <v>шт</v>
      </c>
      <c r="E182" s="161">
        <f>'патриотика0,3625'!D368</f>
        <v>1.45</v>
      </c>
    </row>
    <row r="183" spans="1:5" x14ac:dyDescent="0.25">
      <c r="A183" s="624"/>
      <c r="B183" s="622"/>
      <c r="C183" s="104" t="str">
        <f>'натур показатели инновации+добр'!C170</f>
        <v>Краска эмаль</v>
      </c>
      <c r="D183" s="63" t="str">
        <f>'натур показатели инновации+добр'!D170</f>
        <v>шт</v>
      </c>
      <c r="E183" s="161">
        <f>'патриотика0,3625'!D369</f>
        <v>10.875</v>
      </c>
    </row>
    <row r="184" spans="1:5" x14ac:dyDescent="0.25">
      <c r="A184" s="624"/>
      <c r="B184" s="622"/>
      <c r="C184" s="104" t="str">
        <f>'натур показатели инновации+добр'!C171</f>
        <v>Краска ВДН</v>
      </c>
      <c r="D184" s="63" t="str">
        <f>'натур показатели инновации+добр'!D171</f>
        <v>шт</v>
      </c>
      <c r="E184" s="161">
        <f>'патриотика0,3625'!D370</f>
        <v>3.625</v>
      </c>
    </row>
    <row r="185" spans="1:5" ht="22.5" customHeight="1" x14ac:dyDescent="0.25">
      <c r="A185" s="624"/>
      <c r="B185" s="622"/>
      <c r="C185" s="104" t="str">
        <f>'натур показатели инновации+добр'!C172</f>
        <v>Кисти</v>
      </c>
      <c r="D185" s="63" t="str">
        <f>'натур показатели инновации+добр'!D172</f>
        <v>шт</v>
      </c>
      <c r="E185" s="161">
        <f>'патриотика0,3625'!D371</f>
        <v>14.5</v>
      </c>
    </row>
    <row r="186" spans="1:5" x14ac:dyDescent="0.25">
      <c r="A186" s="624"/>
      <c r="B186" s="622"/>
      <c r="C186" s="104" t="str">
        <f>'натур показатели инновации+добр'!C173</f>
        <v>Перчатка пвх</v>
      </c>
      <c r="D186" s="63" t="str">
        <f>'натур показатели инновации+добр'!D173</f>
        <v>шт</v>
      </c>
      <c r="E186" s="161">
        <f>'патриотика0,3625'!D372</f>
        <v>108.75</v>
      </c>
    </row>
    <row r="187" spans="1:5" x14ac:dyDescent="0.25">
      <c r="A187" s="624"/>
      <c r="B187" s="622"/>
      <c r="C187" s="104" t="str">
        <f>'натур показатели инновации+добр'!C174</f>
        <v>краска кудо</v>
      </c>
      <c r="D187" s="63" t="str">
        <f>'натур показатели инновации+добр'!D174</f>
        <v>шт</v>
      </c>
      <c r="E187" s="161">
        <f>'патриотика0,3625'!D373</f>
        <v>10.875</v>
      </c>
    </row>
    <row r="188" spans="1:5" x14ac:dyDescent="0.25">
      <c r="A188" s="624"/>
      <c r="B188" s="622"/>
      <c r="C188" s="104" t="str">
        <f>'натур показатели инновации+добр'!C175</f>
        <v>Фотобумага</v>
      </c>
      <c r="D188" s="63" t="str">
        <f>'натур показатели инновации+добр'!D175</f>
        <v>шт</v>
      </c>
      <c r="E188" s="161">
        <f>'патриотика0,3625'!D374</f>
        <v>18.125</v>
      </c>
    </row>
    <row r="189" spans="1:5" x14ac:dyDescent="0.25">
      <c r="A189" s="624"/>
      <c r="B189" s="622"/>
      <c r="C189" s="104" t="str">
        <f>'натур показатели инновации+добр'!C176</f>
        <v>Канцелярские расходники</v>
      </c>
      <c r="D189" s="63" t="str">
        <f>'натур показатели инновации+добр'!D176</f>
        <v>шт</v>
      </c>
      <c r="E189" s="161">
        <f>'патриотика0,3625'!D375</f>
        <v>36.25</v>
      </c>
    </row>
    <row r="190" spans="1:5" x14ac:dyDescent="0.25">
      <c r="A190" s="624"/>
      <c r="B190" s="622"/>
      <c r="C190" s="104" t="str">
        <f>'натур показатели инновации+добр'!C177</f>
        <v>Канцелярия (ручки, карандаши)</v>
      </c>
      <c r="D190" s="63" t="str">
        <f>'натур показатели инновации+добр'!D177</f>
        <v>шт</v>
      </c>
      <c r="E190" s="161">
        <f>'патриотика0,3625'!D376</f>
        <v>36.25</v>
      </c>
    </row>
    <row r="191" spans="1:5" ht="22.5" x14ac:dyDescent="0.25">
      <c r="A191" s="624"/>
      <c r="B191" s="622"/>
      <c r="C191" s="104" t="str">
        <f>'натур показатели инновации+добр'!C178</f>
        <v>Офисные принадлежности (папки, скоросшиватели, файлы)</v>
      </c>
      <c r="D191" s="63" t="str">
        <f>'натур показатели инновации+добр'!D178</f>
        <v>шт</v>
      </c>
      <c r="E191" s="161">
        <f>'патриотика0,3625'!D377</f>
        <v>36.25</v>
      </c>
    </row>
    <row r="192" spans="1:5" ht="22.5" customHeight="1" x14ac:dyDescent="0.25">
      <c r="A192" s="624"/>
      <c r="B192" s="622"/>
      <c r="C192" s="104" t="str">
        <f>'натур показатели инновации+добр'!C179</f>
        <v>Картридж НР</v>
      </c>
      <c r="D192" s="63" t="str">
        <f>'натур показатели инновации+добр'!D179</f>
        <v>шт</v>
      </c>
      <c r="E192" s="161">
        <f>'патриотика0,3625'!D378</f>
        <v>2.1749999999999998</v>
      </c>
    </row>
    <row r="193" spans="1:5" x14ac:dyDescent="0.25">
      <c r="A193" s="624"/>
      <c r="B193" s="622"/>
      <c r="C193" s="104" t="str">
        <f>'натур показатели инновации+добр'!C180</f>
        <v>Грабли, лопаты</v>
      </c>
      <c r="D193" s="63" t="str">
        <f>'натур показатели инновации+добр'!D180</f>
        <v>шт</v>
      </c>
      <c r="E193" s="161">
        <f>'патриотика0,3625'!D379</f>
        <v>3.625</v>
      </c>
    </row>
    <row r="194" spans="1:5" x14ac:dyDescent="0.25">
      <c r="A194" s="624"/>
      <c r="B194" s="622"/>
      <c r="C194" s="104" t="str">
        <f>'натур показатели инновации+добр'!C181</f>
        <v>ГСМ УАЗ (Масло двигатель)</v>
      </c>
      <c r="D194" s="63" t="str">
        <f>'натур показатели инновации+добр'!D181</f>
        <v>шт</v>
      </c>
      <c r="E194" s="161">
        <f>'патриотика0,3625'!D380</f>
        <v>7.25</v>
      </c>
    </row>
    <row r="195" spans="1:5" x14ac:dyDescent="0.25">
      <c r="A195" s="624"/>
      <c r="B195" s="622"/>
      <c r="C195" s="104" t="str">
        <f>'натур показатели инновации+добр'!C182</f>
        <v>ГСМ Бензин</v>
      </c>
      <c r="D195" s="63" t="str">
        <f>'натур показатели инновации+добр'!D182</f>
        <v>шт</v>
      </c>
      <c r="E195" s="161">
        <f>'патриотика0,3625'!D381</f>
        <v>942.5</v>
      </c>
    </row>
    <row r="196" spans="1:5" x14ac:dyDescent="0.25">
      <c r="A196" s="624"/>
      <c r="B196" s="622"/>
      <c r="C196" s="104" t="str">
        <f>'натур показатели инновации+добр'!C183</f>
        <v>наклейка на стенд 20*120</v>
      </c>
      <c r="D196" s="63" t="str">
        <f>'натур показатели инновации+добр'!D183</f>
        <v>шт</v>
      </c>
      <c r="E196" s="161">
        <f>'патриотика0,3625'!D382</f>
        <v>2.1749999999999998</v>
      </c>
    </row>
    <row r="197" spans="1:5" x14ac:dyDescent="0.25">
      <c r="A197" s="624"/>
      <c r="B197" s="622"/>
      <c r="C197" s="104" t="str">
        <f>'натур показатели инновации+добр'!C184</f>
        <v>наклейка на стенд 20*200</v>
      </c>
      <c r="D197" s="63" t="str">
        <f>'натур показатели инновации+добр'!D184</f>
        <v>шт</v>
      </c>
      <c r="E197" s="161">
        <f>'патриотика0,3625'!D383</f>
        <v>0.36249999999999999</v>
      </c>
    </row>
    <row r="198" spans="1:5" x14ac:dyDescent="0.25">
      <c r="A198" s="624"/>
      <c r="B198" s="622"/>
      <c r="C198" s="104" t="str">
        <f>'натур показатели инновации+добр'!C185</f>
        <v>флажок настольный</v>
      </c>
      <c r="D198" s="63" t="str">
        <f>'натур показатели инновации+добр'!D185</f>
        <v>шт</v>
      </c>
      <c r="E198" s="161">
        <f>'патриотика0,3625'!D384</f>
        <v>5.4375</v>
      </c>
    </row>
    <row r="199" spans="1:5" x14ac:dyDescent="0.25">
      <c r="A199" s="624"/>
      <c r="B199" s="622"/>
      <c r="C199" s="104" t="str">
        <f>'натур показатели инновации+добр'!C186</f>
        <v>флагшток настольный</v>
      </c>
      <c r="D199" s="63" t="str">
        <f>'натур показатели инновации+добр'!D186</f>
        <v>шт</v>
      </c>
      <c r="E199" s="161">
        <f>'патриотика0,3625'!D385</f>
        <v>1.8125</v>
      </c>
    </row>
    <row r="200" spans="1:5" x14ac:dyDescent="0.25">
      <c r="A200" s="624"/>
      <c r="B200" s="622"/>
      <c r="C200" s="104" t="str">
        <f>'натур показатели инновации+добр'!C187</f>
        <v>флаг 1*1,5</v>
      </c>
      <c r="D200" s="63" t="str">
        <f>'натур показатели инновации+добр'!D187</f>
        <v>шт</v>
      </c>
      <c r="E200" s="161">
        <f>'патриотика0,3625'!D386</f>
        <v>1.0874999999999999</v>
      </c>
    </row>
    <row r="201" spans="1:5" ht="22.5" customHeight="1" x14ac:dyDescent="0.25">
      <c r="A201" s="624"/>
      <c r="B201" s="622"/>
      <c r="C201" s="104" t="str">
        <f>'натур показатели инновации+добр'!C188</f>
        <v>табличка кабинетная</v>
      </c>
      <c r="D201" s="63" t="str">
        <f>'натур показатели инновации+добр'!D188</f>
        <v>шт</v>
      </c>
      <c r="E201" s="161">
        <f>'патриотика0,3625'!D387</f>
        <v>2.5375000000000001</v>
      </c>
    </row>
    <row r="202" spans="1:5" x14ac:dyDescent="0.25">
      <c r="A202" s="624"/>
      <c r="B202" s="622"/>
      <c r="C202" s="104" t="str">
        <f>'натур показатели инновации+добр'!C189</f>
        <v xml:space="preserve">футболки по флагманским программам </v>
      </c>
      <c r="D202" s="63" t="str">
        <f>'натур показатели инновации+добр'!D189</f>
        <v>шт</v>
      </c>
      <c r="E202" s="161">
        <f>'патриотика0,3625'!D388</f>
        <v>7.25</v>
      </c>
    </row>
    <row r="203" spans="1:5" x14ac:dyDescent="0.25">
      <c r="A203" s="624"/>
      <c r="B203" s="622"/>
      <c r="C203" s="104" t="str">
        <f>'натур показатели инновации+добр'!C190</f>
        <v>жалюзи 40 см</v>
      </c>
      <c r="D203" s="63" t="str">
        <f>'натур показатели инновации+добр'!D190</f>
        <v>шт</v>
      </c>
      <c r="E203" s="161">
        <f>'патриотика0,3625'!D389</f>
        <v>5.4375</v>
      </c>
    </row>
    <row r="204" spans="1:5" x14ac:dyDescent="0.25">
      <c r="A204" s="624"/>
      <c r="B204" s="622"/>
      <c r="C204" s="104" t="str">
        <f>'натур показатели инновации+добр'!C191</f>
        <v>жалюзи 50 см</v>
      </c>
      <c r="D204" s="63" t="str">
        <f>'натур показатели инновации+добр'!D191</f>
        <v>шт</v>
      </c>
      <c r="E204" s="161">
        <f>'патриотика0,3625'!D390</f>
        <v>5.4375</v>
      </c>
    </row>
    <row r="205" spans="1:5" x14ac:dyDescent="0.25">
      <c r="A205" s="624"/>
      <c r="B205" s="622"/>
      <c r="C205" s="104" t="str">
        <f>'натур показатели инновации+добр'!C192</f>
        <v>штора блэк аут</v>
      </c>
      <c r="D205" s="63" t="str">
        <f>'натур показатели инновации+добр'!D192</f>
        <v>шт</v>
      </c>
      <c r="E205" s="161">
        <f>'патриотика0,3625'!D391</f>
        <v>2.5375000000000001</v>
      </c>
    </row>
    <row r="206" spans="1:5" x14ac:dyDescent="0.25">
      <c r="A206" s="624"/>
      <c r="B206" s="622"/>
      <c r="C206" s="104" t="str">
        <f>'натур показатели инновации+добр'!C193</f>
        <v>ручка двусторонняя дверная</v>
      </c>
      <c r="D206" s="63" t="str">
        <f>'натур показатели инновации+добр'!D193</f>
        <v>шт</v>
      </c>
      <c r="E206" s="161">
        <f>'патриотика0,3625'!D392</f>
        <v>2.5375000000000001</v>
      </c>
    </row>
    <row r="207" spans="1:5" x14ac:dyDescent="0.25">
      <c r="A207" s="624"/>
      <c r="B207" s="622"/>
      <c r="C207" s="104" t="str">
        <f>'натур показатели инновации+добр'!C194</f>
        <v>доска меловая</v>
      </c>
      <c r="D207" s="63" t="str">
        <f>'натур показатели инновации+добр'!D194</f>
        <v>шт</v>
      </c>
      <c r="E207" s="161">
        <f>'патриотика0,3625'!D393</f>
        <v>0.36249999999999999</v>
      </c>
    </row>
    <row r="208" spans="1:5" x14ac:dyDescent="0.25">
      <c r="A208" s="624"/>
      <c r="B208" s="622"/>
      <c r="C208" s="104" t="str">
        <f>'натур показатели инновации+добр'!C195</f>
        <v xml:space="preserve">буклетов агитационных </v>
      </c>
      <c r="D208" s="63" t="str">
        <f>'натур показатели инновации+добр'!D195</f>
        <v>шт</v>
      </c>
      <c r="E208" s="161">
        <f>'патриотика0,3625'!D394</f>
        <v>36.25</v>
      </c>
    </row>
    <row r="209" spans="1:5" x14ac:dyDescent="0.25">
      <c r="A209" s="624"/>
      <c r="B209" s="622"/>
      <c r="C209" s="104" t="str">
        <f>'натур показатели инновации+добр'!C196</f>
        <v xml:space="preserve">материалы для ремонта </v>
      </c>
      <c r="D209" s="63" t="str">
        <f>'натур показатели инновации+добр'!D196</f>
        <v>шт</v>
      </c>
      <c r="E209" s="161">
        <f>'патриотика0,3625'!D395</f>
        <v>0.36249999999999999</v>
      </c>
    </row>
    <row r="210" spans="1:5" x14ac:dyDescent="0.25">
      <c r="A210" s="624"/>
      <c r="B210" s="622"/>
      <c r="C210" s="104" t="str">
        <f>'натур показатели инновации+добр'!C197</f>
        <v xml:space="preserve">гравийная крошка </v>
      </c>
      <c r="D210" s="63" t="str">
        <f>'натур показатели инновации+добр'!D197</f>
        <v>шт</v>
      </c>
      <c r="E210" s="161">
        <f>'патриотика0,3625'!D396</f>
        <v>10.875</v>
      </c>
    </row>
    <row r="211" spans="1:5" x14ac:dyDescent="0.25">
      <c r="A211" s="624"/>
      <c r="B211" s="622"/>
      <c r="C211" s="104" t="str">
        <f>'натур показатели инновации+добр'!C198</f>
        <v>баннер 2*3 м. «МЦ «АУРУМ»</v>
      </c>
      <c r="D211" s="63" t="str">
        <f>'натур показатели инновации+добр'!D198</f>
        <v>шт</v>
      </c>
      <c r="E211" s="161">
        <f>'патриотика0,3625'!D397</f>
        <v>0.36249999999999999</v>
      </c>
    </row>
    <row r="212" spans="1:5" x14ac:dyDescent="0.25">
      <c r="A212" s="624"/>
      <c r="B212" s="622"/>
      <c r="C212" s="104" t="str">
        <f>'натур показатели инновации+добр'!C199</f>
        <v>баннер «Виды деятельности», 3*4 м</v>
      </c>
      <c r="D212" s="63" t="str">
        <f>'натур показатели инновации+добр'!D199</f>
        <v>шт</v>
      </c>
      <c r="E212" s="161">
        <f>'патриотика0,3625'!D398</f>
        <v>0.36249999999999999</v>
      </c>
    </row>
    <row r="213" spans="1:5" hidden="1" x14ac:dyDescent="0.25">
      <c r="A213" s="624"/>
      <c r="B213" s="622"/>
      <c r="C213" s="104">
        <f>'натур показатели инновации+добр'!C200</f>
        <v>0</v>
      </c>
      <c r="D213" s="63">
        <f>'натур показатели инновации+добр'!D200</f>
        <v>0</v>
      </c>
      <c r="E213" s="161" t="e">
        <f>'патриотика0,3625'!D399</f>
        <v>#REF!</v>
      </c>
    </row>
    <row r="214" spans="1:5" hidden="1" x14ac:dyDescent="0.25">
      <c r="A214" s="624"/>
      <c r="B214" s="622"/>
      <c r="C214" s="104">
        <f>'натур показатели инновации+добр'!C201</f>
        <v>0</v>
      </c>
      <c r="D214" s="63">
        <f>'натур показатели инновации+добр'!D201</f>
        <v>0</v>
      </c>
      <c r="E214" s="161" t="e">
        <f>'патриотика0,3625'!D400</f>
        <v>#REF!</v>
      </c>
    </row>
    <row r="215" spans="1:5" hidden="1" x14ac:dyDescent="0.25">
      <c r="A215" s="624"/>
      <c r="B215" s="622"/>
      <c r="C215" s="104">
        <f>'натур показатели инновации+добр'!C202</f>
        <v>0</v>
      </c>
      <c r="D215" s="63">
        <f>'натур показатели инновации+добр'!D202</f>
        <v>0</v>
      </c>
      <c r="E215" s="161" t="e">
        <f>'патриотика0,3625'!D401</f>
        <v>#REF!</v>
      </c>
    </row>
    <row r="216" spans="1:5" hidden="1" x14ac:dyDescent="0.25">
      <c r="A216" s="624"/>
      <c r="B216" s="622"/>
      <c r="C216" s="104">
        <f>'натур показатели инновации+добр'!C203</f>
        <v>0</v>
      </c>
      <c r="D216" s="63">
        <f>'натур показатели инновации+добр'!D203</f>
        <v>0</v>
      </c>
      <c r="E216" s="161" t="e">
        <f>'патриотика0,3625'!D402</f>
        <v>#REF!</v>
      </c>
    </row>
    <row r="217" spans="1:5" hidden="1" x14ac:dyDescent="0.25">
      <c r="A217" s="624"/>
      <c r="B217" s="622"/>
      <c r="C217" s="104">
        <f>'натур показатели инновации+добр'!C204</f>
        <v>0</v>
      </c>
      <c r="D217" s="63">
        <f>'натур показатели инновации+добр'!D204</f>
        <v>0</v>
      </c>
      <c r="E217" s="161" t="e">
        <f>'патриотика0,3625'!D403</f>
        <v>#REF!</v>
      </c>
    </row>
    <row r="218" spans="1:5" hidden="1" x14ac:dyDescent="0.25">
      <c r="A218" s="624"/>
      <c r="B218" s="622"/>
      <c r="C218" s="104">
        <f>'натур показатели инновации+добр'!C205</f>
        <v>0</v>
      </c>
      <c r="D218" s="63">
        <f>'натур показатели инновации+добр'!D205</f>
        <v>0</v>
      </c>
      <c r="E218" s="161" t="e">
        <f>'патриотика0,3625'!D404</f>
        <v>#REF!</v>
      </c>
    </row>
    <row r="219" spans="1:5" hidden="1" x14ac:dyDescent="0.25">
      <c r="A219" s="624"/>
      <c r="B219" s="622"/>
      <c r="C219" s="104">
        <f>'натур показатели инновации+добр'!C206</f>
        <v>0</v>
      </c>
      <c r="D219" s="63">
        <f>'натур показатели инновации+добр'!D206</f>
        <v>0</v>
      </c>
      <c r="E219" s="161" t="e">
        <f>'патриотика0,3625'!D405</f>
        <v>#REF!</v>
      </c>
    </row>
    <row r="220" spans="1:5" hidden="1" x14ac:dyDescent="0.25">
      <c r="A220" s="624"/>
      <c r="B220" s="622"/>
      <c r="C220" s="104">
        <f>'натур показатели инновации+добр'!C207</f>
        <v>0</v>
      </c>
      <c r="D220" s="63">
        <f>'натур показатели инновации+добр'!D207</f>
        <v>0</v>
      </c>
      <c r="E220" s="161" t="e">
        <f>'патриотика0,3625'!D406</f>
        <v>#REF!</v>
      </c>
    </row>
    <row r="221" spans="1:5" hidden="1" x14ac:dyDescent="0.25">
      <c r="A221" s="624"/>
      <c r="B221" s="622"/>
      <c r="C221" s="104">
        <f>'натур показатели инновации+добр'!C208</f>
        <v>0</v>
      </c>
      <c r="D221" s="63">
        <f>'натур показатели инновации+добр'!D208</f>
        <v>0</v>
      </c>
      <c r="E221" s="161" t="e">
        <f>'патриотика0,3625'!D407</f>
        <v>#REF!</v>
      </c>
    </row>
    <row r="222" spans="1:5" hidden="1" x14ac:dyDescent="0.25">
      <c r="A222" s="624"/>
      <c r="B222" s="622"/>
      <c r="C222" s="104">
        <f>'натур показатели инновации+добр'!C209</f>
        <v>0</v>
      </c>
      <c r="D222" s="63">
        <f>'натур показатели инновации+добр'!D209</f>
        <v>0</v>
      </c>
      <c r="E222" s="161" t="e">
        <f>'патриотика0,3625'!D408</f>
        <v>#REF!</v>
      </c>
    </row>
    <row r="223" spans="1:5" hidden="1" x14ac:dyDescent="0.25">
      <c r="A223" s="624"/>
      <c r="B223" s="622"/>
      <c r="C223" s="104">
        <f>'натур показатели инновации+добр'!C210</f>
        <v>0</v>
      </c>
      <c r="D223" s="63">
        <f>'натур показатели инновации+добр'!D210</f>
        <v>0</v>
      </c>
      <c r="E223" s="161" t="e">
        <f>'патриотика0,3625'!D409</f>
        <v>#REF!</v>
      </c>
    </row>
    <row r="224" spans="1:5" hidden="1" x14ac:dyDescent="0.25">
      <c r="A224" s="624"/>
      <c r="B224" s="622"/>
      <c r="C224" s="104">
        <f>'натур показатели инновации+добр'!C211</f>
        <v>0</v>
      </c>
      <c r="D224" s="63">
        <f>'натур показатели инновации+добр'!D211</f>
        <v>0</v>
      </c>
      <c r="E224" s="161" t="e">
        <f>'патриотика0,3625'!D410</f>
        <v>#REF!</v>
      </c>
    </row>
    <row r="225" spans="1:5" hidden="1" x14ac:dyDescent="0.25">
      <c r="A225" s="624"/>
      <c r="B225" s="622"/>
      <c r="C225" s="104">
        <f>'натур показатели инновации+добр'!C212</f>
        <v>0</v>
      </c>
      <c r="D225" s="63">
        <f>'натур показатели инновации+добр'!D212</f>
        <v>0</v>
      </c>
      <c r="E225" s="161" t="e">
        <f>'патриотика0,3625'!D411</f>
        <v>#REF!</v>
      </c>
    </row>
    <row r="226" spans="1:5" hidden="1" x14ac:dyDescent="0.25">
      <c r="A226" s="624"/>
      <c r="B226" s="622"/>
      <c r="C226" s="104">
        <f>'натур показатели инновации+добр'!C213</f>
        <v>0</v>
      </c>
      <c r="D226" s="63">
        <f>'натур показатели инновации+добр'!D213</f>
        <v>0</v>
      </c>
      <c r="E226" s="161" t="e">
        <f>'патриотика0,3625'!D412</f>
        <v>#REF!</v>
      </c>
    </row>
    <row r="227" spans="1:5" hidden="1" x14ac:dyDescent="0.25">
      <c r="A227" s="624"/>
      <c r="B227" s="622"/>
      <c r="C227" s="104">
        <f>'натур показатели инновации+добр'!C214</f>
        <v>0</v>
      </c>
      <c r="D227" s="63">
        <f>'натур показатели инновации+добр'!D214</f>
        <v>0</v>
      </c>
      <c r="E227" s="161" t="e">
        <f>'патриотика0,3625'!D413</f>
        <v>#REF!</v>
      </c>
    </row>
    <row r="228" spans="1:5" ht="33.75" hidden="1" customHeight="1" x14ac:dyDescent="0.25">
      <c r="A228" s="624"/>
      <c r="B228" s="622"/>
      <c r="C228" s="104">
        <f>'натур показатели инновации+добр'!C215</f>
        <v>0</v>
      </c>
      <c r="D228" s="63">
        <f>'натур показатели инновации+добр'!D215</f>
        <v>0</v>
      </c>
      <c r="E228" s="161" t="e">
        <f>'патриотика0,3625'!D414</f>
        <v>#REF!</v>
      </c>
    </row>
    <row r="229" spans="1:5" hidden="1" x14ac:dyDescent="0.25">
      <c r="A229" s="624"/>
      <c r="B229" s="622"/>
      <c r="C229" s="104">
        <f>'натур показатели инновации+добр'!C216</f>
        <v>0</v>
      </c>
      <c r="D229" s="63">
        <f>'натур показатели инновации+добр'!D216</f>
        <v>0</v>
      </c>
      <c r="E229" s="161" t="e">
        <f>'патриотика0,3625'!D415</f>
        <v>#REF!</v>
      </c>
    </row>
    <row r="230" spans="1:5" hidden="1" x14ac:dyDescent="0.25">
      <c r="A230" s="624"/>
      <c r="B230" s="622"/>
      <c r="C230" s="104">
        <f>'натур показатели инновации+добр'!C217</f>
        <v>0</v>
      </c>
      <c r="D230" s="63">
        <f>'натур показатели инновации+добр'!D217</f>
        <v>0</v>
      </c>
      <c r="E230" s="161" t="e">
        <f>'патриотика0,3625'!D416</f>
        <v>#REF!</v>
      </c>
    </row>
    <row r="231" spans="1:5" hidden="1" x14ac:dyDescent="0.25">
      <c r="A231" s="624"/>
      <c r="B231" s="622"/>
      <c r="C231" s="104">
        <f>'натур показатели инновации+добр'!C218</f>
        <v>0</v>
      </c>
      <c r="D231" s="63">
        <f>'натур показатели инновации+добр'!D218</f>
        <v>0</v>
      </c>
      <c r="E231" s="161" t="e">
        <f>'патриотика0,3625'!D417</f>
        <v>#REF!</v>
      </c>
    </row>
    <row r="232" spans="1:5" hidden="1" x14ac:dyDescent="0.25">
      <c r="A232" s="624"/>
      <c r="B232" s="622"/>
      <c r="C232" s="104">
        <f>'натур показатели инновации+добр'!C219</f>
        <v>0</v>
      </c>
      <c r="D232" s="63">
        <f>'натур показатели инновации+добр'!D219</f>
        <v>0</v>
      </c>
      <c r="E232" s="161" t="e">
        <f>'патриотика0,3625'!D418</f>
        <v>#REF!</v>
      </c>
    </row>
    <row r="233" spans="1:5" hidden="1" x14ac:dyDescent="0.25">
      <c r="A233" s="624"/>
      <c r="B233" s="622"/>
      <c r="C233" s="104">
        <f>'натур показатели инновации+добр'!C220</f>
        <v>0</v>
      </c>
      <c r="D233" s="63">
        <f>'натур показатели инновации+добр'!D220</f>
        <v>0</v>
      </c>
      <c r="E233" s="161" t="e">
        <f>'патриотика0,3625'!D419</f>
        <v>#REF!</v>
      </c>
    </row>
    <row r="234" spans="1:5" hidden="1" x14ac:dyDescent="0.25">
      <c r="A234" s="624"/>
      <c r="B234" s="622"/>
      <c r="C234" s="104">
        <f>'натур показатели инновации+добр'!C221</f>
        <v>0</v>
      </c>
      <c r="D234" s="63">
        <f>'натур показатели инновации+добр'!D221</f>
        <v>0</v>
      </c>
      <c r="E234" s="161" t="e">
        <f>'патриотика0,3625'!D420</f>
        <v>#REF!</v>
      </c>
    </row>
    <row r="235" spans="1:5" hidden="1" x14ac:dyDescent="0.25">
      <c r="A235" s="624"/>
      <c r="B235" s="622"/>
      <c r="C235" s="104">
        <f>'натур показатели инновации+добр'!C222</f>
        <v>0</v>
      </c>
      <c r="D235" s="63">
        <f>'натур показатели инновации+добр'!D222</f>
        <v>0</v>
      </c>
      <c r="E235" s="161" t="e">
        <f>'патриотика0,3625'!D421</f>
        <v>#REF!</v>
      </c>
    </row>
    <row r="236" spans="1:5" hidden="1" x14ac:dyDescent="0.25">
      <c r="A236" s="624"/>
      <c r="B236" s="622"/>
      <c r="C236" s="104">
        <f>'натур показатели инновации+добр'!C223</f>
        <v>0</v>
      </c>
      <c r="D236" s="63">
        <f>'натур показатели инновации+добр'!D223</f>
        <v>0</v>
      </c>
      <c r="E236" s="161" t="e">
        <f>'патриотика0,3625'!D422</f>
        <v>#REF!</v>
      </c>
    </row>
    <row r="237" spans="1:5" hidden="1" x14ac:dyDescent="0.25">
      <c r="A237" s="624"/>
      <c r="B237" s="622"/>
      <c r="C237" s="104">
        <f>'натур показатели инновации+добр'!C224</f>
        <v>0</v>
      </c>
      <c r="D237" s="63">
        <f>'натур показатели инновации+добр'!D224</f>
        <v>0</v>
      </c>
      <c r="E237" s="161" t="e">
        <f>'патриотика0,3625'!D423</f>
        <v>#REF!</v>
      </c>
    </row>
    <row r="238" spans="1:5" hidden="1" x14ac:dyDescent="0.25">
      <c r="A238" s="624"/>
      <c r="B238" s="622"/>
      <c r="C238" s="104">
        <f>'натур показатели инновации+добр'!C225</f>
        <v>0</v>
      </c>
      <c r="D238" s="63">
        <f>'натур показатели инновации+добр'!D225</f>
        <v>0</v>
      </c>
      <c r="E238" s="161" t="e">
        <f>'патриотика0,3625'!D424</f>
        <v>#REF!</v>
      </c>
    </row>
    <row r="239" spans="1:5" hidden="1" x14ac:dyDescent="0.25">
      <c r="A239" s="624"/>
      <c r="B239" s="622"/>
      <c r="C239" s="104">
        <f>'натур показатели инновации+добр'!C226</f>
        <v>0</v>
      </c>
      <c r="D239" s="63">
        <f>'натур показатели инновации+добр'!D226</f>
        <v>0</v>
      </c>
      <c r="E239" s="161" t="e">
        <f>'патриотика0,3625'!D425</f>
        <v>#REF!</v>
      </c>
    </row>
    <row r="240" spans="1:5" hidden="1" x14ac:dyDescent="0.25">
      <c r="A240" s="624"/>
      <c r="B240" s="622"/>
      <c r="C240" s="104">
        <f>'натур показатели инновации+добр'!C227</f>
        <v>0</v>
      </c>
      <c r="D240" s="63">
        <f>'натур показатели инновации+добр'!D227</f>
        <v>0</v>
      </c>
      <c r="E240" s="161" t="e">
        <f>'патриотика0,3625'!D426</f>
        <v>#REF!</v>
      </c>
    </row>
    <row r="241" spans="1:5" hidden="1" x14ac:dyDescent="0.25">
      <c r="A241" s="624"/>
      <c r="B241" s="622"/>
      <c r="C241" s="104">
        <f>'натур показатели инновации+добр'!C228</f>
        <v>0</v>
      </c>
      <c r="D241" s="63">
        <f>'натур показатели инновации+добр'!D228</f>
        <v>0</v>
      </c>
      <c r="E241" s="161" t="e">
        <f>'патриотика0,3625'!D427</f>
        <v>#REF!</v>
      </c>
    </row>
    <row r="242" spans="1:5" hidden="1" x14ac:dyDescent="0.25">
      <c r="A242" s="624"/>
      <c r="B242" s="622"/>
      <c r="C242" s="104">
        <f>'натур показатели инновации+добр'!C229</f>
        <v>0</v>
      </c>
      <c r="D242" s="63">
        <f>'натур показатели инновации+добр'!D229</f>
        <v>0</v>
      </c>
      <c r="E242" s="161" t="e">
        <f>'патриотика0,3625'!D428</f>
        <v>#REF!</v>
      </c>
    </row>
    <row r="243" spans="1:5" hidden="1" x14ac:dyDescent="0.25">
      <c r="A243" s="624"/>
      <c r="B243" s="622"/>
      <c r="C243" s="104">
        <f>'натур показатели инновации+добр'!C230</f>
        <v>0</v>
      </c>
      <c r="D243" s="63">
        <f>'натур показатели инновации+добр'!D230</f>
        <v>0</v>
      </c>
      <c r="E243" s="161" t="e">
        <f>'патриотика0,3625'!D429</f>
        <v>#REF!</v>
      </c>
    </row>
    <row r="244" spans="1:5" hidden="1" x14ac:dyDescent="0.25">
      <c r="A244" s="624"/>
      <c r="B244" s="622"/>
      <c r="C244" s="104">
        <f>'натур показатели инновации+добр'!C231</f>
        <v>0</v>
      </c>
      <c r="D244" s="63">
        <f>'натур показатели инновации+добр'!D231</f>
        <v>0</v>
      </c>
      <c r="E244" s="161" t="e">
        <f>'патриотика0,3625'!D430</f>
        <v>#REF!</v>
      </c>
    </row>
    <row r="245" spans="1:5" hidden="1" x14ac:dyDescent="0.25">
      <c r="A245" s="624"/>
      <c r="B245" s="622"/>
      <c r="C245" s="104">
        <f>'натур показатели инновации+добр'!C232</f>
        <v>0</v>
      </c>
      <c r="D245" s="63">
        <f>'натур показатели инновации+добр'!D232</f>
        <v>0</v>
      </c>
      <c r="E245" s="161" t="e">
        <f>'патриотика0,3625'!D431</f>
        <v>#REF!</v>
      </c>
    </row>
    <row r="246" spans="1:5" hidden="1" x14ac:dyDescent="0.25">
      <c r="A246" s="624"/>
      <c r="B246" s="622"/>
      <c r="C246" s="104">
        <f>'натур показатели инновации+добр'!C233</f>
        <v>0</v>
      </c>
      <c r="D246" s="63">
        <f>'натур показатели инновации+добр'!D233</f>
        <v>0</v>
      </c>
      <c r="E246" s="161" t="e">
        <f>'патриотика0,3625'!D432</f>
        <v>#REF!</v>
      </c>
    </row>
    <row r="247" spans="1:5" hidden="1" x14ac:dyDescent="0.25">
      <c r="A247" s="624"/>
      <c r="B247" s="622"/>
      <c r="C247" s="104">
        <f>'натур показатели инновации+добр'!C234</f>
        <v>0</v>
      </c>
      <c r="D247" s="63">
        <f>'натур показатели инновации+добр'!D234</f>
        <v>0</v>
      </c>
      <c r="E247" s="161" t="e">
        <f>'патриотика0,3625'!D433</f>
        <v>#REF!</v>
      </c>
    </row>
    <row r="248" spans="1:5" hidden="1" x14ac:dyDescent="0.25">
      <c r="A248" s="624"/>
      <c r="B248" s="622"/>
      <c r="C248" s="104">
        <f>'натур показатели инновации+добр'!C235</f>
        <v>0</v>
      </c>
      <c r="D248" s="63">
        <f>'натур показатели инновации+добр'!D235</f>
        <v>0</v>
      </c>
      <c r="E248" s="161" t="e">
        <f>'патриотика0,3625'!D434</f>
        <v>#REF!</v>
      </c>
    </row>
    <row r="249" spans="1:5" hidden="1" x14ac:dyDescent="0.25">
      <c r="A249" s="624"/>
      <c r="B249" s="622"/>
      <c r="C249" s="104">
        <f>'натур показатели инновации+добр'!C236</f>
        <v>0</v>
      </c>
      <c r="D249" s="63">
        <f>'натур показатели инновации+добр'!D236</f>
        <v>0</v>
      </c>
      <c r="E249" s="161" t="e">
        <f>'патриотика0,3625'!D435</f>
        <v>#REF!</v>
      </c>
    </row>
    <row r="250" spans="1:5" hidden="1" x14ac:dyDescent="0.25">
      <c r="A250" s="624"/>
      <c r="B250" s="622"/>
      <c r="C250" s="104">
        <f>'натур показатели инновации+добр'!C237</f>
        <v>0</v>
      </c>
      <c r="D250" s="63">
        <f>'натур показатели инновации+добр'!D237</f>
        <v>0</v>
      </c>
      <c r="E250" s="161" t="e">
        <f>'патриотика0,3625'!D436</f>
        <v>#REF!</v>
      </c>
    </row>
    <row r="251" spans="1:5" hidden="1" x14ac:dyDescent="0.25">
      <c r="A251" s="624"/>
      <c r="B251" s="622"/>
      <c r="C251" s="104">
        <f>'натур показатели инновации+добр'!C238</f>
        <v>0</v>
      </c>
      <c r="D251" s="63">
        <f>'натур показатели инновации+добр'!D238</f>
        <v>0</v>
      </c>
      <c r="E251" s="161" t="e">
        <f>'патриотика0,3625'!D437</f>
        <v>#REF!</v>
      </c>
    </row>
    <row r="252" spans="1:5" hidden="1" x14ac:dyDescent="0.25">
      <c r="A252" s="624"/>
      <c r="B252" s="622"/>
      <c r="C252" s="104">
        <f>'натур показатели инновации+добр'!C239</f>
        <v>0</v>
      </c>
      <c r="D252" s="63">
        <f>'натур показатели инновации+добр'!D239</f>
        <v>0</v>
      </c>
      <c r="E252" s="161" t="e">
        <f>'патриотика0,3625'!D438</f>
        <v>#REF!</v>
      </c>
    </row>
    <row r="253" spans="1:5" hidden="1" x14ac:dyDescent="0.25">
      <c r="A253" s="624"/>
      <c r="B253" s="622"/>
      <c r="C253" s="104">
        <f>'натур показатели инновации+добр'!C240</f>
        <v>0</v>
      </c>
      <c r="D253" s="63">
        <f>'натур показатели инновации+добр'!D240</f>
        <v>0</v>
      </c>
      <c r="E253" s="161" t="e">
        <f>'патриотика0,3625'!D439</f>
        <v>#REF!</v>
      </c>
    </row>
    <row r="254" spans="1:5" hidden="1" x14ac:dyDescent="0.25">
      <c r="A254" s="624"/>
      <c r="B254" s="622"/>
      <c r="C254" s="104">
        <f>'натур показатели инновации+добр'!C241</f>
        <v>0</v>
      </c>
      <c r="D254" s="63">
        <f>'натур показатели инновации+добр'!D241</f>
        <v>0</v>
      </c>
      <c r="E254" s="161" t="e">
        <f>'патриотика0,3625'!D440</f>
        <v>#REF!</v>
      </c>
    </row>
    <row r="255" spans="1:5" hidden="1" x14ac:dyDescent="0.25">
      <c r="A255" s="624"/>
      <c r="B255" s="622"/>
      <c r="C255" s="104">
        <f>'натур показатели инновации+добр'!C242</f>
        <v>0</v>
      </c>
      <c r="D255" s="63">
        <f>'натур показатели инновации+добр'!D242</f>
        <v>0</v>
      </c>
      <c r="E255" s="161" t="e">
        <f>'патриотика0,3625'!D441</f>
        <v>#REF!</v>
      </c>
    </row>
    <row r="256" spans="1:5" hidden="1" x14ac:dyDescent="0.25">
      <c r="A256" s="624"/>
      <c r="B256" s="622"/>
      <c r="C256" s="104">
        <f>'натур показатели инновации+добр'!C243</f>
        <v>0</v>
      </c>
      <c r="D256" s="63">
        <f>'натур показатели инновации+добр'!D243</f>
        <v>0</v>
      </c>
      <c r="E256" s="161" t="e">
        <f>'патриотика0,3625'!D442</f>
        <v>#REF!</v>
      </c>
    </row>
    <row r="257" spans="1:5" hidden="1" x14ac:dyDescent="0.25">
      <c r="A257" s="624"/>
      <c r="B257" s="622"/>
      <c r="C257" s="104">
        <f>'натур показатели инновации+добр'!C244</f>
        <v>0</v>
      </c>
      <c r="D257" s="63">
        <f>'натур показатели инновации+добр'!D244</f>
        <v>0</v>
      </c>
      <c r="E257" s="161" t="e">
        <f>'патриотика0,3625'!D443</f>
        <v>#REF!</v>
      </c>
    </row>
    <row r="258" spans="1:5" hidden="1" x14ac:dyDescent="0.25">
      <c r="A258" s="624"/>
      <c r="B258" s="622"/>
      <c r="C258" s="104">
        <f>'натур показатели инновации+добр'!C245</f>
        <v>0</v>
      </c>
      <c r="D258" s="63">
        <f>'натур показатели инновации+добр'!D245</f>
        <v>0</v>
      </c>
      <c r="E258" s="161" t="e">
        <f>'патриотика0,3625'!D444</f>
        <v>#REF!</v>
      </c>
    </row>
    <row r="259" spans="1:5" hidden="1" x14ac:dyDescent="0.25">
      <c r="A259" s="624"/>
      <c r="B259" s="622"/>
      <c r="C259" s="104">
        <f>'натур показатели инновации+добр'!C246</f>
        <v>0</v>
      </c>
      <c r="D259" s="63">
        <f>'натур показатели инновации+добр'!D246</f>
        <v>0</v>
      </c>
      <c r="E259" s="161" t="e">
        <f>'патриотика0,3625'!D445</f>
        <v>#REF!</v>
      </c>
    </row>
    <row r="260" spans="1:5" hidden="1" x14ac:dyDescent="0.25">
      <c r="A260" s="624"/>
      <c r="B260" s="622"/>
      <c r="C260" s="104">
        <f>'натур показатели инновации+добр'!C247</f>
        <v>0</v>
      </c>
      <c r="D260" s="63">
        <f>'натур показатели инновации+добр'!D247</f>
        <v>0</v>
      </c>
      <c r="E260" s="161" t="e">
        <f>'патриотика0,3625'!D446</f>
        <v>#REF!</v>
      </c>
    </row>
    <row r="261" spans="1:5" hidden="1" x14ac:dyDescent="0.25">
      <c r="A261" s="624"/>
      <c r="B261" s="622"/>
      <c r="C261" s="104">
        <f>'натур показатели инновации+добр'!C248</f>
        <v>0</v>
      </c>
      <c r="D261" s="63">
        <f>'натур показатели инновации+добр'!D248</f>
        <v>0</v>
      </c>
      <c r="E261" s="161" t="e">
        <f>'патриотика0,3625'!D447</f>
        <v>#REF!</v>
      </c>
    </row>
    <row r="262" spans="1:5" hidden="1" x14ac:dyDescent="0.25">
      <c r="A262" s="624"/>
      <c r="B262" s="622"/>
      <c r="C262" s="104">
        <f>'натур показатели инновации+добр'!C249</f>
        <v>0</v>
      </c>
      <c r="D262" s="63">
        <f>'натур показатели инновации+добр'!D249</f>
        <v>0</v>
      </c>
      <c r="E262" s="161" t="e">
        <f>'патриотика0,3625'!D448</f>
        <v>#REF!</v>
      </c>
    </row>
    <row r="263" spans="1:5" hidden="1" x14ac:dyDescent="0.25">
      <c r="A263" s="624"/>
      <c r="B263" s="622"/>
      <c r="C263" s="104">
        <f>'натур показатели инновации+добр'!C250</f>
        <v>0</v>
      </c>
      <c r="D263" s="63">
        <f>'натур показатели инновации+добр'!D250</f>
        <v>0</v>
      </c>
      <c r="E263" s="161" t="e">
        <f>'патриотика0,3625'!D449</f>
        <v>#REF!</v>
      </c>
    </row>
    <row r="264" spans="1:5" hidden="1" x14ac:dyDescent="0.25">
      <c r="A264" s="624"/>
      <c r="B264" s="622"/>
      <c r="C264" s="104">
        <f>'натур показатели инновации+добр'!C251</f>
        <v>0</v>
      </c>
      <c r="D264" s="63">
        <f>'натур показатели инновации+добр'!D251</f>
        <v>0</v>
      </c>
      <c r="E264" s="161" t="e">
        <f>'патриотика0,3625'!D450</f>
        <v>#REF!</v>
      </c>
    </row>
    <row r="265" spans="1:5" hidden="1" x14ac:dyDescent="0.25">
      <c r="A265" s="624"/>
      <c r="B265" s="622"/>
      <c r="C265" s="104">
        <f>'натур показатели инновации+добр'!C252</f>
        <v>0</v>
      </c>
      <c r="D265" s="63">
        <f>'натур показатели инновации+добр'!D252</f>
        <v>0</v>
      </c>
      <c r="E265" s="161" t="e">
        <f>'патриотика0,3625'!D451</f>
        <v>#REF!</v>
      </c>
    </row>
    <row r="266" spans="1:5" hidden="1" x14ac:dyDescent="0.25">
      <c r="A266" s="624"/>
      <c r="B266" s="622"/>
      <c r="C266" s="104">
        <f>'натур показатели инновации+добр'!C253</f>
        <v>0</v>
      </c>
      <c r="D266" s="63">
        <f>'натур показатели инновации+добр'!D253</f>
        <v>0</v>
      </c>
      <c r="E266" s="161" t="e">
        <f>'патриотика0,3625'!D452</f>
        <v>#REF!</v>
      </c>
    </row>
    <row r="267" spans="1:5" hidden="1" x14ac:dyDescent="0.25">
      <c r="A267" s="624"/>
      <c r="B267" s="622"/>
      <c r="C267" s="104">
        <f>'натур показатели инновации+добр'!C254</f>
        <v>0</v>
      </c>
      <c r="D267" s="63">
        <f>'натур показатели инновации+добр'!D254</f>
        <v>0</v>
      </c>
      <c r="E267" s="161" t="e">
        <f>'патриотика0,3625'!D453</f>
        <v>#REF!</v>
      </c>
    </row>
    <row r="268" spans="1:5" hidden="1" x14ac:dyDescent="0.25">
      <c r="A268" s="624"/>
      <c r="B268" s="622"/>
      <c r="C268" s="104">
        <f>'натур показатели инновации+добр'!C255</f>
        <v>0</v>
      </c>
      <c r="D268" s="63">
        <f>'натур показатели инновации+добр'!D255</f>
        <v>0</v>
      </c>
      <c r="E268" s="161" t="e">
        <f>'патриотика0,3625'!D454</f>
        <v>#REF!</v>
      </c>
    </row>
    <row r="269" spans="1:5" hidden="1" x14ac:dyDescent="0.25">
      <c r="A269" s="624"/>
      <c r="B269" s="622"/>
      <c r="C269" s="104">
        <f>'натур показатели инновации+добр'!C256</f>
        <v>0</v>
      </c>
      <c r="D269" s="63">
        <f>'натур показатели инновации+добр'!D256</f>
        <v>0</v>
      </c>
      <c r="E269" s="161" t="e">
        <f>'патриотика0,3625'!D455</f>
        <v>#REF!</v>
      </c>
    </row>
    <row r="270" spans="1:5" hidden="1" x14ac:dyDescent="0.25">
      <c r="A270" s="624"/>
      <c r="B270" s="622"/>
      <c r="C270" s="104">
        <f>'натур показатели инновации+добр'!C257</f>
        <v>0</v>
      </c>
      <c r="D270" s="63">
        <f>'натур показатели инновации+добр'!D257</f>
        <v>0</v>
      </c>
      <c r="E270" s="161" t="e">
        <f>'патриотика0,3625'!D456</f>
        <v>#REF!</v>
      </c>
    </row>
    <row r="271" spans="1:5" hidden="1" x14ac:dyDescent="0.25">
      <c r="A271" s="624"/>
      <c r="B271" s="622"/>
      <c r="C271" s="104">
        <f>'натур показатели инновации+добр'!C258</f>
        <v>0</v>
      </c>
      <c r="D271" s="63">
        <f>'натур показатели инновации+добр'!D258</f>
        <v>0</v>
      </c>
      <c r="E271" s="161" t="e">
        <f>'патриотика0,3625'!D457</f>
        <v>#REF!</v>
      </c>
    </row>
    <row r="272" spans="1:5" hidden="1" x14ac:dyDescent="0.25">
      <c r="A272" s="624"/>
      <c r="B272" s="622"/>
      <c r="C272" s="104">
        <f>'натур показатели инновации+добр'!C259</f>
        <v>0</v>
      </c>
      <c r="D272" s="63">
        <f>'натур показатели инновации+добр'!D259</f>
        <v>0</v>
      </c>
      <c r="E272" s="161" t="e">
        <f>'патриотика0,3625'!D458</f>
        <v>#REF!</v>
      </c>
    </row>
    <row r="273" spans="1:5" hidden="1" x14ac:dyDescent="0.25">
      <c r="A273" s="624"/>
      <c r="B273" s="622"/>
      <c r="C273" s="104">
        <f>'натур показатели инновации+добр'!C260</f>
        <v>0</v>
      </c>
      <c r="D273" s="63">
        <f>'натур показатели инновации+добр'!D260</f>
        <v>0</v>
      </c>
      <c r="E273" s="161" t="e">
        <f>'патриотика0,3625'!D459</f>
        <v>#REF!</v>
      </c>
    </row>
    <row r="274" spans="1:5" hidden="1" x14ac:dyDescent="0.25">
      <c r="A274" s="624"/>
      <c r="B274" s="622"/>
      <c r="C274" s="104">
        <f>'натур показатели инновации+добр'!C261</f>
        <v>0</v>
      </c>
      <c r="D274" s="63">
        <f>'натур показатели инновации+добр'!D261</f>
        <v>0</v>
      </c>
      <c r="E274" s="161" t="e">
        <f>'патриотика0,3625'!D460</f>
        <v>#REF!</v>
      </c>
    </row>
    <row r="275" spans="1:5" hidden="1" x14ac:dyDescent="0.25">
      <c r="A275" s="624"/>
      <c r="B275" s="622"/>
      <c r="C275" s="104">
        <f>'натур показатели инновации+добр'!C262</f>
        <v>0</v>
      </c>
      <c r="D275" s="63">
        <f>'натур показатели инновации+добр'!D262</f>
        <v>0</v>
      </c>
      <c r="E275" s="161" t="e">
        <f>'патриотика0,3625'!D461</f>
        <v>#REF!</v>
      </c>
    </row>
    <row r="276" spans="1:5" hidden="1" x14ac:dyDescent="0.25">
      <c r="A276" s="624"/>
      <c r="B276" s="622"/>
      <c r="C276" s="104">
        <f>'натур показатели инновации+добр'!C263</f>
        <v>0</v>
      </c>
      <c r="D276" s="63">
        <f>'натур показатели инновации+добр'!D263</f>
        <v>0</v>
      </c>
      <c r="E276" s="161" t="e">
        <f>'патриотика0,3625'!D462</f>
        <v>#REF!</v>
      </c>
    </row>
    <row r="277" spans="1:5" hidden="1" x14ac:dyDescent="0.25">
      <c r="A277" s="624"/>
      <c r="B277" s="622"/>
      <c r="C277" s="104">
        <f>'натур показатели инновации+добр'!C264</f>
        <v>0</v>
      </c>
      <c r="D277" s="63">
        <f>'натур показатели инновации+добр'!D264</f>
        <v>0</v>
      </c>
      <c r="E277" s="161" t="e">
        <f>'патриотика0,3625'!D463</f>
        <v>#REF!</v>
      </c>
    </row>
    <row r="278" spans="1:5" hidden="1" x14ac:dyDescent="0.25">
      <c r="A278" s="624"/>
      <c r="B278" s="622"/>
      <c r="C278" s="104">
        <f>'натур показатели инновации+добр'!C265</f>
        <v>0</v>
      </c>
      <c r="D278" s="63">
        <f>'натур показатели инновации+добр'!D265</f>
        <v>0</v>
      </c>
      <c r="E278" s="161" t="e">
        <f>'патриотика0,3625'!D464</f>
        <v>#REF!</v>
      </c>
    </row>
    <row r="279" spans="1:5" hidden="1" x14ac:dyDescent="0.25">
      <c r="A279" s="624"/>
      <c r="B279" s="622"/>
      <c r="C279" s="104">
        <f>'натур показатели инновации+добр'!C266</f>
        <v>0</v>
      </c>
      <c r="D279" s="63">
        <f>'натур показатели инновации+добр'!D266</f>
        <v>0</v>
      </c>
      <c r="E279" s="161" t="e">
        <f>'патриотика0,3625'!D465</f>
        <v>#REF!</v>
      </c>
    </row>
    <row r="280" spans="1:5" hidden="1" x14ac:dyDescent="0.25">
      <c r="A280" s="624"/>
      <c r="B280" s="622"/>
      <c r="C280" s="104">
        <f>'натур показатели инновации+добр'!C267</f>
        <v>0</v>
      </c>
      <c r="D280" s="63">
        <f>'натур показатели инновации+добр'!D267</f>
        <v>0</v>
      </c>
      <c r="E280" s="161" t="e">
        <f>'патриотика0,3625'!D466</f>
        <v>#REF!</v>
      </c>
    </row>
    <row r="281" spans="1:5" hidden="1" x14ac:dyDescent="0.25">
      <c r="A281" s="624"/>
      <c r="B281" s="622"/>
      <c r="C281" s="104">
        <f>'натур показатели инновации+добр'!C268</f>
        <v>0</v>
      </c>
      <c r="D281" s="63">
        <f>'натур показатели инновации+добр'!D268</f>
        <v>0</v>
      </c>
      <c r="E281" s="161" t="e">
        <f>'патриотика0,3625'!D467</f>
        <v>#REF!</v>
      </c>
    </row>
    <row r="282" spans="1:5" hidden="1" x14ac:dyDescent="0.25">
      <c r="A282" s="624"/>
      <c r="B282" s="622"/>
      <c r="C282" s="104">
        <f>'натур показатели инновации+добр'!C269</f>
        <v>0</v>
      </c>
      <c r="D282" s="63">
        <f>'натур показатели инновации+добр'!D269</f>
        <v>0</v>
      </c>
      <c r="E282" s="161" t="e">
        <f>'патриотика0,3625'!D468</f>
        <v>#REF!</v>
      </c>
    </row>
    <row r="283" spans="1:5" hidden="1" x14ac:dyDescent="0.25">
      <c r="A283" s="624"/>
      <c r="B283" s="622"/>
      <c r="C283" s="104">
        <f>'натур показатели инновации+добр'!C270</f>
        <v>0</v>
      </c>
      <c r="D283" s="63">
        <f>'натур показатели инновации+добр'!D270</f>
        <v>0</v>
      </c>
      <c r="E283" s="161" t="e">
        <f>'патриотика0,3625'!D469</f>
        <v>#REF!</v>
      </c>
    </row>
    <row r="284" spans="1:5" hidden="1" x14ac:dyDescent="0.25">
      <c r="A284" s="624"/>
      <c r="B284" s="622"/>
      <c r="C284" s="104">
        <f>'натур показатели инновации+добр'!C271</f>
        <v>0</v>
      </c>
      <c r="D284" s="63">
        <f>'натур показатели инновации+добр'!D271</f>
        <v>0</v>
      </c>
      <c r="E284" s="161" t="e">
        <f>'патриотика0,3625'!D470</f>
        <v>#REF!</v>
      </c>
    </row>
    <row r="285" spans="1:5" hidden="1" x14ac:dyDescent="0.25">
      <c r="A285" s="624"/>
      <c r="B285" s="622"/>
      <c r="C285" s="104">
        <f>'натур показатели инновации+добр'!C272</f>
        <v>0</v>
      </c>
      <c r="D285" s="63">
        <f>'натур показатели инновации+добр'!D272</f>
        <v>0</v>
      </c>
      <c r="E285" s="161" t="e">
        <f>'патриотика0,3625'!D471</f>
        <v>#REF!</v>
      </c>
    </row>
    <row r="286" spans="1:5" hidden="1" x14ac:dyDescent="0.25">
      <c r="A286" s="624"/>
      <c r="B286" s="622"/>
      <c r="C286" s="104">
        <f>'натур показатели инновации+добр'!C273</f>
        <v>0</v>
      </c>
      <c r="D286" s="63">
        <f>'натур показатели инновации+добр'!D273</f>
        <v>0</v>
      </c>
      <c r="E286" s="161" t="e">
        <f>'патриотика0,3625'!D472</f>
        <v>#REF!</v>
      </c>
    </row>
    <row r="287" spans="1:5" hidden="1" x14ac:dyDescent="0.25">
      <c r="A287" s="624"/>
      <c r="B287" s="622"/>
      <c r="C287" s="104">
        <f>'натур показатели инновации+добр'!C274</f>
        <v>0</v>
      </c>
      <c r="D287" s="63">
        <f>'натур показатели инновации+добр'!D274</f>
        <v>0</v>
      </c>
      <c r="E287" s="161" t="e">
        <f>'патриотика0,3625'!D473</f>
        <v>#REF!</v>
      </c>
    </row>
    <row r="288" spans="1:5" hidden="1" x14ac:dyDescent="0.25">
      <c r="A288" s="624"/>
      <c r="B288" s="622"/>
      <c r="C288" s="104">
        <f>'натур показатели инновации+добр'!C275</f>
        <v>0</v>
      </c>
      <c r="D288" s="63">
        <f>'натур показатели инновации+добр'!D275</f>
        <v>0</v>
      </c>
      <c r="E288" s="161" t="e">
        <f>'патриотика0,3625'!D474</f>
        <v>#REF!</v>
      </c>
    </row>
    <row r="289" spans="1:5" hidden="1" x14ac:dyDescent="0.25">
      <c r="A289" s="624"/>
      <c r="B289" s="622"/>
      <c r="C289" s="104">
        <f>'натур показатели инновации+добр'!C276</f>
        <v>0</v>
      </c>
      <c r="D289" s="63">
        <f>'натур показатели инновации+добр'!D276</f>
        <v>0</v>
      </c>
      <c r="E289" s="161" t="e">
        <f>'патриотика0,3625'!D475</f>
        <v>#REF!</v>
      </c>
    </row>
    <row r="290" spans="1:5" hidden="1" x14ac:dyDescent="0.25">
      <c r="A290" s="624"/>
      <c r="B290" s="622"/>
      <c r="C290" s="104">
        <f>'натур показатели инновации+добр'!C277</f>
        <v>0</v>
      </c>
      <c r="D290" s="63">
        <f>'натур показатели инновации+добр'!D277</f>
        <v>0</v>
      </c>
      <c r="E290" s="161" t="e">
        <f>'патриотика0,3625'!D476</f>
        <v>#REF!</v>
      </c>
    </row>
    <row r="291" spans="1:5" hidden="1" x14ac:dyDescent="0.25">
      <c r="A291" s="624"/>
      <c r="B291" s="622"/>
      <c r="C291" s="104">
        <f>'натур показатели инновации+добр'!C278</f>
        <v>0</v>
      </c>
      <c r="D291" s="63">
        <f>'натур показатели инновации+добр'!D278</f>
        <v>0</v>
      </c>
      <c r="E291" s="161" t="e">
        <f>'патриотика0,3625'!D477</f>
        <v>#REF!</v>
      </c>
    </row>
    <row r="292" spans="1:5" hidden="1" x14ac:dyDescent="0.25">
      <c r="A292" s="624"/>
      <c r="B292" s="622"/>
      <c r="C292" s="104">
        <f>'натур показатели инновации+добр'!C279</f>
        <v>0</v>
      </c>
      <c r="D292" s="63">
        <f>'натур показатели инновации+добр'!D279</f>
        <v>0</v>
      </c>
      <c r="E292" s="161" t="e">
        <f>'патриотика0,3625'!D478</f>
        <v>#REF!</v>
      </c>
    </row>
    <row r="293" spans="1:5" hidden="1" x14ac:dyDescent="0.25">
      <c r="A293" s="624"/>
      <c r="B293" s="622"/>
      <c r="C293" s="104">
        <f>'натур показатели инновации+добр'!C280</f>
        <v>0</v>
      </c>
      <c r="D293" s="63">
        <f>'натур показатели инновации+добр'!D280</f>
        <v>0</v>
      </c>
      <c r="E293" s="161" t="e">
        <f>'патриотика0,3625'!D479</f>
        <v>#REF!</v>
      </c>
    </row>
    <row r="294" spans="1:5" hidden="1" x14ac:dyDescent="0.25">
      <c r="A294" s="624"/>
      <c r="B294" s="622"/>
      <c r="C294" s="104">
        <f>'натур показатели инновации+добр'!C281</f>
        <v>0</v>
      </c>
      <c r="D294" s="63">
        <f>'натур показатели инновации+добр'!D281</f>
        <v>0</v>
      </c>
      <c r="E294" s="161" t="e">
        <f>'патриотика0,3625'!D480</f>
        <v>#REF!</v>
      </c>
    </row>
    <row r="295" spans="1:5" hidden="1" x14ac:dyDescent="0.25">
      <c r="A295" s="624"/>
      <c r="B295" s="622"/>
      <c r="C295" s="104">
        <f>'натур показатели инновации+добр'!C282</f>
        <v>0</v>
      </c>
      <c r="D295" s="63">
        <f>'натур показатели инновации+добр'!D282</f>
        <v>0</v>
      </c>
      <c r="E295" s="161" t="e">
        <f>'патриотика0,3625'!D481</f>
        <v>#REF!</v>
      </c>
    </row>
    <row r="296" spans="1:5" hidden="1" x14ac:dyDescent="0.25">
      <c r="A296" s="624"/>
      <c r="B296" s="622"/>
      <c r="C296" s="104">
        <f>'натур показатели инновации+добр'!C283</f>
        <v>0</v>
      </c>
      <c r="D296" s="63">
        <f>'натур показатели инновации+добр'!D283</f>
        <v>0</v>
      </c>
      <c r="E296" s="161" t="e">
        <f>'патриотика0,3625'!D482</f>
        <v>#REF!</v>
      </c>
    </row>
    <row r="297" spans="1:5" hidden="1" x14ac:dyDescent="0.25">
      <c r="A297" s="624"/>
      <c r="B297" s="622"/>
      <c r="C297" s="104">
        <f>'натур показатели инновации+добр'!C284</f>
        <v>0</v>
      </c>
      <c r="D297" s="63">
        <f>'натур показатели инновации+добр'!D284</f>
        <v>0</v>
      </c>
      <c r="E297" s="161" t="e">
        <f>'патриотика0,3625'!D483</f>
        <v>#REF!</v>
      </c>
    </row>
    <row r="298" spans="1:5" hidden="1" x14ac:dyDescent="0.25">
      <c r="A298" s="624"/>
      <c r="B298" s="622"/>
      <c r="C298" s="104">
        <f>'натур показатели инновации+добр'!C285</f>
        <v>0</v>
      </c>
      <c r="D298" s="63">
        <f>'натур показатели инновации+добр'!D285</f>
        <v>0</v>
      </c>
      <c r="E298" s="161" t="e">
        <f>'патриотика0,3625'!D484</f>
        <v>#REF!</v>
      </c>
    </row>
    <row r="299" spans="1:5" hidden="1" x14ac:dyDescent="0.25">
      <c r="A299" s="624"/>
      <c r="B299" s="622"/>
      <c r="C299" s="104">
        <f>'натур показатели инновации+добр'!C286</f>
        <v>0</v>
      </c>
      <c r="D299" s="63">
        <f>'натур показатели инновации+добр'!D286</f>
        <v>0</v>
      </c>
      <c r="E299" s="161" t="e">
        <f>'патриотика0,3625'!D485</f>
        <v>#REF!</v>
      </c>
    </row>
    <row r="300" spans="1:5" hidden="1" x14ac:dyDescent="0.25">
      <c r="A300" s="624"/>
      <c r="B300" s="622"/>
      <c r="C300" s="104">
        <f>'натур показатели инновации+добр'!C287</f>
        <v>0</v>
      </c>
      <c r="D300" s="63">
        <f>'натур показатели инновации+добр'!D287</f>
        <v>0</v>
      </c>
      <c r="E300" s="161" t="e">
        <f>'патриотика0,3625'!D486</f>
        <v>#REF!</v>
      </c>
    </row>
    <row r="301" spans="1:5" hidden="1" x14ac:dyDescent="0.25">
      <c r="A301" s="624"/>
      <c r="B301" s="622"/>
      <c r="C301" s="104">
        <f>'натур показатели инновации+добр'!C288</f>
        <v>0</v>
      </c>
      <c r="D301" s="63">
        <f>'натур показатели инновации+добр'!D288</f>
        <v>0</v>
      </c>
      <c r="E301" s="161" t="e">
        <f>'патриотика0,3625'!D487</f>
        <v>#REF!</v>
      </c>
    </row>
    <row r="302" spans="1:5" hidden="1" x14ac:dyDescent="0.25">
      <c r="A302" s="624"/>
      <c r="B302" s="622"/>
      <c r="C302" s="104">
        <f>'натур показатели инновации+добр'!C289</f>
        <v>0</v>
      </c>
      <c r="D302" s="63">
        <f>'натур показатели инновации+добр'!D289</f>
        <v>0</v>
      </c>
      <c r="E302" s="161" t="e">
        <f>'патриотика0,3625'!D488</f>
        <v>#REF!</v>
      </c>
    </row>
    <row r="303" spans="1:5" hidden="1" x14ac:dyDescent="0.25">
      <c r="A303" s="624"/>
      <c r="B303" s="622"/>
      <c r="C303" s="104">
        <f>'натур показатели инновации+добр'!C290</f>
        <v>0</v>
      </c>
      <c r="D303" s="63">
        <f>'натур показатели инновации+добр'!D290</f>
        <v>0</v>
      </c>
      <c r="E303" s="161" t="e">
        <f>'патриотика0,3625'!D489</f>
        <v>#REF!</v>
      </c>
    </row>
    <row r="304" spans="1:5" hidden="1" x14ac:dyDescent="0.25">
      <c r="A304" s="624"/>
      <c r="B304" s="622"/>
      <c r="C304" s="104">
        <f>'натур показатели инновации+добр'!C291</f>
        <v>0</v>
      </c>
      <c r="D304" s="63">
        <f>'натур показатели инновации+добр'!D291</f>
        <v>0</v>
      </c>
      <c r="E304" s="161" t="e">
        <f>'патриотика0,3625'!D490</f>
        <v>#REF!</v>
      </c>
    </row>
    <row r="305" spans="1:5" hidden="1" x14ac:dyDescent="0.25">
      <c r="A305" s="624"/>
      <c r="B305" s="622"/>
      <c r="C305" s="104">
        <f>'натур показатели инновации+добр'!C292</f>
        <v>0</v>
      </c>
      <c r="D305" s="63">
        <f>'натур показатели инновации+добр'!D292</f>
        <v>0</v>
      </c>
      <c r="E305" s="161" t="e">
        <f>'патриотика0,3625'!D491</f>
        <v>#REF!</v>
      </c>
    </row>
    <row r="306" spans="1:5" hidden="1" x14ac:dyDescent="0.25">
      <c r="A306" s="624"/>
      <c r="B306" s="622"/>
      <c r="C306" s="104">
        <f>'натур показатели инновации+добр'!C293</f>
        <v>0</v>
      </c>
      <c r="D306" s="63">
        <f>'натур показатели инновации+добр'!D293</f>
        <v>0</v>
      </c>
      <c r="E306" s="161" t="e">
        <f>'патриотика0,3625'!D492</f>
        <v>#REF!</v>
      </c>
    </row>
    <row r="307" spans="1:5" hidden="1" x14ac:dyDescent="0.25">
      <c r="A307" s="624"/>
      <c r="B307" s="622"/>
      <c r="C307" s="104">
        <f>'натур показатели инновации+добр'!C294</f>
        <v>0</v>
      </c>
      <c r="D307" s="63">
        <f>'натур показатели инновации+добр'!D294</f>
        <v>0</v>
      </c>
      <c r="E307" s="161" t="e">
        <f>'патриотика0,3625'!D493</f>
        <v>#REF!</v>
      </c>
    </row>
    <row r="308" spans="1:5" hidden="1" x14ac:dyDescent="0.25">
      <c r="A308" s="624"/>
      <c r="B308" s="622"/>
      <c r="C308" s="104">
        <f>'натур показатели инновации+добр'!C295</f>
        <v>0</v>
      </c>
      <c r="D308" s="63" t="s">
        <v>82</v>
      </c>
      <c r="E308" s="161" t="e">
        <f>'патриотика0,3625'!D494</f>
        <v>#REF!</v>
      </c>
    </row>
    <row r="309" spans="1:5" hidden="1" x14ac:dyDescent="0.25">
      <c r="A309" s="624"/>
      <c r="B309" s="622"/>
      <c r="C309" s="104">
        <f>'натур показатели инновации+добр'!C296</f>
        <v>0</v>
      </c>
      <c r="D309" s="63" t="s">
        <v>82</v>
      </c>
      <c r="E309" s="161" t="e">
        <f>'патриотика0,3625'!D495</f>
        <v>#REF!</v>
      </c>
    </row>
    <row r="310" spans="1:5" hidden="1" x14ac:dyDescent="0.25">
      <c r="A310" s="624"/>
      <c r="B310" s="622"/>
      <c r="C310" s="104">
        <f>'натур показатели инновации+добр'!C297</f>
        <v>0</v>
      </c>
      <c r="D310" s="63" t="s">
        <v>82</v>
      </c>
      <c r="E310" s="161" t="e">
        <f>'патриотика0,3625'!D496</f>
        <v>#REF!</v>
      </c>
    </row>
    <row r="311" spans="1:5" hidden="1" x14ac:dyDescent="0.25">
      <c r="A311" s="624"/>
      <c r="B311" s="622"/>
      <c r="C311" s="104">
        <f>'натур показатели инновации+добр'!C298</f>
        <v>0</v>
      </c>
      <c r="D311" s="63" t="s">
        <v>82</v>
      </c>
      <c r="E311" s="161" t="e">
        <f>'патриотика0,3625'!D497</f>
        <v>#REF!</v>
      </c>
    </row>
    <row r="312" spans="1:5" hidden="1" x14ac:dyDescent="0.25">
      <c r="A312" s="624"/>
      <c r="B312" s="622"/>
      <c r="C312" s="104">
        <f>'натур показатели инновации+добр'!C299</f>
        <v>0</v>
      </c>
      <c r="D312" s="63" t="s">
        <v>82</v>
      </c>
      <c r="E312" s="161" t="e">
        <f>'патриотика0,3625'!D498</f>
        <v>#REF!</v>
      </c>
    </row>
    <row r="313" spans="1:5" hidden="1" x14ac:dyDescent="0.25">
      <c r="A313" s="624"/>
      <c r="B313" s="622"/>
      <c r="C313" s="104">
        <f>'натур показатели инновации+добр'!C300</f>
        <v>0</v>
      </c>
      <c r="D313" s="63" t="s">
        <v>82</v>
      </c>
      <c r="E313" s="161" t="e">
        <f>'патриотика0,3625'!D499</f>
        <v>#REF!</v>
      </c>
    </row>
    <row r="314" spans="1:5" hidden="1" x14ac:dyDescent="0.25">
      <c r="A314" s="624"/>
      <c r="B314" s="622"/>
      <c r="C314" s="104">
        <f>'натур показатели инновации+добр'!C301</f>
        <v>0</v>
      </c>
      <c r="D314" s="63" t="s">
        <v>82</v>
      </c>
      <c r="E314" s="161" t="e">
        <f>'патриотика0,3625'!D500</f>
        <v>#REF!</v>
      </c>
    </row>
    <row r="315" spans="1:5" hidden="1" x14ac:dyDescent="0.25">
      <c r="A315" s="624"/>
      <c r="B315" s="622"/>
      <c r="C315" s="104">
        <f>'натур показатели инновации+добр'!C302</f>
        <v>0</v>
      </c>
      <c r="D315" s="63" t="s">
        <v>82</v>
      </c>
      <c r="E315" s="161" t="e">
        <f>'патриотика0,3625'!D501</f>
        <v>#REF!</v>
      </c>
    </row>
    <row r="316" spans="1:5" hidden="1" x14ac:dyDescent="0.25">
      <c r="A316" s="624"/>
      <c r="B316" s="622"/>
      <c r="C316" s="104">
        <f>'натур показатели инновации+добр'!C303</f>
        <v>0</v>
      </c>
      <c r="D316" s="63" t="s">
        <v>82</v>
      </c>
      <c r="E316" s="161" t="e">
        <f>'патриотика0,3625'!D502</f>
        <v>#REF!</v>
      </c>
    </row>
    <row r="317" spans="1:5" hidden="1" x14ac:dyDescent="0.25">
      <c r="A317" s="624"/>
      <c r="B317" s="622"/>
      <c r="C317" s="104">
        <f>'натур показатели инновации+добр'!C304</f>
        <v>0</v>
      </c>
      <c r="D317" s="63" t="s">
        <v>82</v>
      </c>
      <c r="E317" s="161" t="e">
        <f>'патриотика0,3625'!D503</f>
        <v>#REF!</v>
      </c>
    </row>
    <row r="318" spans="1:5" hidden="1" x14ac:dyDescent="0.25">
      <c r="A318" s="624"/>
      <c r="B318" s="622"/>
      <c r="C318" s="104">
        <f>'натур показатели инновации+добр'!C305</f>
        <v>0</v>
      </c>
      <c r="D318" s="63" t="s">
        <v>82</v>
      </c>
      <c r="E318" s="161" t="e">
        <f>'патриотика0,3625'!D504</f>
        <v>#REF!</v>
      </c>
    </row>
    <row r="319" spans="1:5" hidden="1" x14ac:dyDescent="0.25">
      <c r="A319" s="624"/>
      <c r="B319" s="622"/>
      <c r="C319" s="104">
        <f>'натур показатели инновации+добр'!C306</f>
        <v>0</v>
      </c>
      <c r="D319" s="63" t="s">
        <v>82</v>
      </c>
      <c r="E319" s="161" t="e">
        <f>'патриотика0,3625'!D505</f>
        <v>#REF!</v>
      </c>
    </row>
    <row r="320" spans="1:5" hidden="1" x14ac:dyDescent="0.25">
      <c r="A320" s="624"/>
      <c r="B320" s="622"/>
      <c r="C320" s="104">
        <f>'натур показатели инновации+добр'!C307</f>
        <v>0</v>
      </c>
      <c r="D320" s="63" t="s">
        <v>82</v>
      </c>
      <c r="E320" s="161" t="e">
        <f>'патриотика0,3625'!D506</f>
        <v>#REF!</v>
      </c>
    </row>
    <row r="321" spans="1:5" hidden="1" x14ac:dyDescent="0.25">
      <c r="A321" s="624"/>
      <c r="B321" s="622"/>
      <c r="C321" s="104">
        <f>'натур показатели инновации+добр'!C308</f>
        <v>0</v>
      </c>
      <c r="D321" s="63" t="s">
        <v>82</v>
      </c>
      <c r="E321" s="161" t="e">
        <f>'патриотика0,3625'!D507</f>
        <v>#REF!</v>
      </c>
    </row>
    <row r="322" spans="1:5" hidden="1" x14ac:dyDescent="0.25">
      <c r="A322" s="624"/>
      <c r="B322" s="622"/>
      <c r="C322" s="104">
        <f>'натур показатели инновации+добр'!C309</f>
        <v>0</v>
      </c>
      <c r="D322" s="63" t="s">
        <v>82</v>
      </c>
      <c r="E322" s="161" t="e">
        <f>'патриотика0,3625'!D508</f>
        <v>#REF!</v>
      </c>
    </row>
    <row r="323" spans="1:5" hidden="1" x14ac:dyDescent="0.25">
      <c r="A323" s="624"/>
      <c r="B323" s="622"/>
      <c r="C323" s="104">
        <f>'натур показатели инновации+добр'!C310</f>
        <v>0</v>
      </c>
      <c r="D323" s="63" t="s">
        <v>82</v>
      </c>
      <c r="E323" s="161" t="e">
        <f>'патриотика0,3625'!D509</f>
        <v>#REF!</v>
      </c>
    </row>
    <row r="324" spans="1:5" hidden="1" x14ac:dyDescent="0.25">
      <c r="A324" s="624"/>
      <c r="B324" s="622"/>
      <c r="C324" s="104">
        <f>'натур показатели инновации+добр'!C311</f>
        <v>0</v>
      </c>
      <c r="D324" s="63" t="s">
        <v>82</v>
      </c>
      <c r="E324" s="161" t="e">
        <f>'патриотика0,3625'!D510</f>
        <v>#REF!</v>
      </c>
    </row>
    <row r="325" spans="1:5" hidden="1" x14ac:dyDescent="0.25">
      <c r="A325" s="624"/>
      <c r="B325" s="622"/>
      <c r="C325" s="104">
        <f>'натур показатели инновации+добр'!C312</f>
        <v>0</v>
      </c>
      <c r="D325" s="63" t="s">
        <v>82</v>
      </c>
      <c r="E325" s="161" t="e">
        <f>'патриотика0,3625'!D511</f>
        <v>#REF!</v>
      </c>
    </row>
    <row r="326" spans="1:5" hidden="1" x14ac:dyDescent="0.25">
      <c r="A326" s="624"/>
      <c r="B326" s="622"/>
      <c r="C326" s="104">
        <f>'натур показатели инновации+добр'!C313</f>
        <v>0</v>
      </c>
      <c r="D326" s="63" t="s">
        <v>82</v>
      </c>
      <c r="E326" s="161" t="e">
        <f>'патриотика0,3625'!D512</f>
        <v>#REF!</v>
      </c>
    </row>
    <row r="327" spans="1:5" hidden="1" x14ac:dyDescent="0.25">
      <c r="A327" s="624"/>
      <c r="B327" s="622"/>
      <c r="C327" s="104">
        <f>'натур показатели инновации+добр'!C314</f>
        <v>0</v>
      </c>
      <c r="D327" s="63" t="s">
        <v>82</v>
      </c>
      <c r="E327" s="161" t="e">
        <f>'патриотика0,3625'!D513</f>
        <v>#REF!</v>
      </c>
    </row>
    <row r="328" spans="1:5" hidden="1" x14ac:dyDescent="0.25">
      <c r="A328" s="624"/>
      <c r="B328" s="622"/>
      <c r="C328" s="104">
        <f>'натур показатели инновации+добр'!C315</f>
        <v>0</v>
      </c>
      <c r="D328" s="63" t="s">
        <v>82</v>
      </c>
      <c r="E328" s="161" t="e">
        <f>'патриотика0,3625'!D514</f>
        <v>#REF!</v>
      </c>
    </row>
    <row r="329" spans="1:5" hidden="1" x14ac:dyDescent="0.25">
      <c r="A329" s="624"/>
      <c r="B329" s="622"/>
      <c r="C329" s="104">
        <f>'натур показатели инновации+добр'!C316</f>
        <v>0</v>
      </c>
      <c r="D329" s="63" t="s">
        <v>82</v>
      </c>
      <c r="E329" s="161" t="e">
        <f>'патриотика0,3625'!D515</f>
        <v>#REF!</v>
      </c>
    </row>
    <row r="330" spans="1:5" hidden="1" x14ac:dyDescent="0.25">
      <c r="A330" s="624"/>
      <c r="B330" s="622"/>
      <c r="C330" s="104">
        <f>'натур показатели инновации+добр'!C317</f>
        <v>0</v>
      </c>
      <c r="D330" s="63" t="s">
        <v>82</v>
      </c>
      <c r="E330" s="161" t="e">
        <f>'патриотика0,3625'!D516</f>
        <v>#REF!</v>
      </c>
    </row>
    <row r="331" spans="1:5" hidden="1" x14ac:dyDescent="0.25">
      <c r="A331" s="624"/>
      <c r="B331" s="622"/>
      <c r="C331" s="104">
        <f>'натур показатели инновации+добр'!C318</f>
        <v>0</v>
      </c>
      <c r="D331" s="63" t="s">
        <v>82</v>
      </c>
      <c r="E331" s="161" t="e">
        <f>'патриотика0,3625'!D517</f>
        <v>#REF!</v>
      </c>
    </row>
    <row r="332" spans="1:5" hidden="1" x14ac:dyDescent="0.25">
      <c r="A332" s="624"/>
      <c r="B332" s="622"/>
      <c r="C332" s="104">
        <f>'натур показатели инновации+добр'!C319</f>
        <v>0</v>
      </c>
      <c r="D332" s="63" t="s">
        <v>82</v>
      </c>
      <c r="E332" s="161" t="e">
        <f>'патриотика0,3625'!D518</f>
        <v>#REF!</v>
      </c>
    </row>
    <row r="333" spans="1:5" hidden="1" x14ac:dyDescent="0.25">
      <c r="A333" s="624"/>
      <c r="B333" s="622"/>
      <c r="C333" s="104">
        <f>'натур показатели инновации+добр'!C320</f>
        <v>0</v>
      </c>
      <c r="D333" s="63" t="s">
        <v>82</v>
      </c>
      <c r="E333" s="161" t="e">
        <f>'патриотика0,3625'!D519</f>
        <v>#REF!</v>
      </c>
    </row>
    <row r="334" spans="1:5" hidden="1" x14ac:dyDescent="0.25">
      <c r="A334" s="624"/>
      <c r="B334" s="622"/>
      <c r="C334" s="104">
        <f>'натур показатели инновации+добр'!C321</f>
        <v>0</v>
      </c>
      <c r="D334" s="63" t="s">
        <v>82</v>
      </c>
      <c r="E334" s="161" t="e">
        <f>'патриотика0,3625'!D520</f>
        <v>#REF!</v>
      </c>
    </row>
    <row r="335" spans="1:5" hidden="1" x14ac:dyDescent="0.25">
      <c r="A335" s="624"/>
      <c r="B335" s="622"/>
      <c r="C335" s="104">
        <f>'натур показатели инновации+добр'!C322</f>
        <v>0</v>
      </c>
      <c r="D335" s="63" t="s">
        <v>82</v>
      </c>
      <c r="E335" s="161" t="e">
        <f>'патриотика0,3625'!D521</f>
        <v>#REF!</v>
      </c>
    </row>
    <row r="336" spans="1:5" hidden="1" x14ac:dyDescent="0.25">
      <c r="A336" s="624"/>
      <c r="B336" s="622"/>
      <c r="C336" s="104">
        <f>'натур показатели инновации+добр'!C323</f>
        <v>0</v>
      </c>
      <c r="D336" s="63" t="s">
        <v>82</v>
      </c>
      <c r="E336" s="161" t="e">
        <f>'патриотика0,3625'!D522</f>
        <v>#REF!</v>
      </c>
    </row>
    <row r="337" spans="1:5" hidden="1" x14ac:dyDescent="0.25">
      <c r="A337" s="624"/>
      <c r="B337" s="622"/>
      <c r="C337" s="104">
        <f>'натур показатели инновации+добр'!C324</f>
        <v>0</v>
      </c>
      <c r="D337" s="63" t="s">
        <v>82</v>
      </c>
      <c r="E337" s="161" t="e">
        <f>'патриотика0,3625'!D523</f>
        <v>#REF!</v>
      </c>
    </row>
    <row r="338" spans="1:5" hidden="1" x14ac:dyDescent="0.25">
      <c r="A338" s="624"/>
      <c r="B338" s="622"/>
      <c r="C338" s="104">
        <f>'натур показатели инновации+добр'!C325</f>
        <v>0</v>
      </c>
      <c r="D338" s="63" t="s">
        <v>82</v>
      </c>
      <c r="E338" s="161" t="e">
        <f>'патриотика0,3625'!D524</f>
        <v>#REF!</v>
      </c>
    </row>
    <row r="339" spans="1:5" hidden="1" x14ac:dyDescent="0.25">
      <c r="A339" s="624"/>
      <c r="B339" s="622"/>
      <c r="C339" s="104">
        <f>'натур показатели инновации+добр'!C326</f>
        <v>0</v>
      </c>
      <c r="D339" s="63" t="s">
        <v>82</v>
      </c>
      <c r="E339" s="161" t="e">
        <f>'патриотика0,3625'!D525</f>
        <v>#REF!</v>
      </c>
    </row>
    <row r="340" spans="1:5" hidden="1" x14ac:dyDescent="0.25">
      <c r="A340" s="624"/>
      <c r="B340" s="622"/>
      <c r="C340" s="104">
        <f>'натур показатели инновации+добр'!C327</f>
        <v>0</v>
      </c>
      <c r="D340" s="63" t="s">
        <v>82</v>
      </c>
      <c r="E340" s="161" t="e">
        <f>'патриотика0,3625'!D526</f>
        <v>#REF!</v>
      </c>
    </row>
    <row r="341" spans="1:5" hidden="1" x14ac:dyDescent="0.25">
      <c r="A341" s="624"/>
      <c r="B341" s="622"/>
      <c r="C341" s="104">
        <f>'натур показатели инновации+добр'!C328</f>
        <v>0</v>
      </c>
      <c r="D341" s="63" t="s">
        <v>82</v>
      </c>
      <c r="E341" s="161" t="e">
        <f>'патриотика0,3625'!D527</f>
        <v>#REF!</v>
      </c>
    </row>
    <row r="342" spans="1:5" hidden="1" x14ac:dyDescent="0.25">
      <c r="A342" s="624"/>
      <c r="B342" s="622"/>
      <c r="C342" s="104">
        <f>'натур показатели инновации+добр'!C329</f>
        <v>0</v>
      </c>
      <c r="D342" s="63" t="s">
        <v>82</v>
      </c>
      <c r="E342" s="161" t="e">
        <f>'патриотика0,3625'!D528</f>
        <v>#REF!</v>
      </c>
    </row>
    <row r="343" spans="1:5" hidden="1" x14ac:dyDescent="0.25">
      <c r="A343" s="624"/>
      <c r="B343" s="622"/>
      <c r="C343" s="104">
        <f>'натур показатели инновации+добр'!C330</f>
        <v>0</v>
      </c>
      <c r="D343" s="63" t="s">
        <v>82</v>
      </c>
      <c r="E343" s="161" t="e">
        <f>'патриотика0,3625'!D529</f>
        <v>#REF!</v>
      </c>
    </row>
    <row r="344" spans="1:5" hidden="1" x14ac:dyDescent="0.25">
      <c r="A344" s="624"/>
      <c r="B344" s="622"/>
      <c r="C344" s="104">
        <f>'натур показатели инновации+добр'!C331</f>
        <v>0</v>
      </c>
      <c r="D344" s="63" t="s">
        <v>82</v>
      </c>
      <c r="E344" s="161" t="e">
        <f>'патриотика0,3625'!D530</f>
        <v>#REF!</v>
      </c>
    </row>
    <row r="345" spans="1:5" hidden="1" x14ac:dyDescent="0.25">
      <c r="A345" s="624"/>
      <c r="B345" s="622"/>
      <c r="C345" s="104">
        <f>'натур показатели инновации+добр'!C332</f>
        <v>0</v>
      </c>
      <c r="D345" s="63" t="s">
        <v>82</v>
      </c>
      <c r="E345" s="161" t="e">
        <f>'патриотика0,3625'!D531</f>
        <v>#REF!</v>
      </c>
    </row>
    <row r="346" spans="1:5" hidden="1" x14ac:dyDescent="0.25">
      <c r="B346" s="622"/>
      <c r="C346" s="104"/>
      <c r="D346" s="63"/>
      <c r="E346" s="161"/>
    </row>
  </sheetData>
  <mergeCells count="18">
    <mergeCell ref="D1:E1"/>
    <mergeCell ref="A3:E3"/>
    <mergeCell ref="A4:E4"/>
    <mergeCell ref="C7:E7"/>
    <mergeCell ref="C8:E8"/>
    <mergeCell ref="B7:B346"/>
    <mergeCell ref="A7:A345"/>
    <mergeCell ref="C50:E50"/>
    <mergeCell ref="C105:E105"/>
    <mergeCell ref="C107:E107"/>
    <mergeCell ref="C51:E51"/>
    <mergeCell ref="C58:E58"/>
    <mergeCell ref="C86:E86"/>
    <mergeCell ref="C94:E94"/>
    <mergeCell ref="C99:E99"/>
    <mergeCell ref="C101:E101"/>
    <mergeCell ref="C11:E11"/>
    <mergeCell ref="C15:E15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39"/>
  <sheetViews>
    <sheetView view="pageBreakPreview" zoomScale="78" zoomScaleNormal="70" zoomScaleSheetLayoutView="78" zoomScalePageLayoutView="80" workbookViewId="0">
      <selection activeCell="I27" sqref="I27"/>
    </sheetView>
  </sheetViews>
  <sheetFormatPr defaultColWidth="25.4257812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8515625" style="6" customWidth="1"/>
    <col min="5" max="5" width="22" style="6" customWidth="1"/>
    <col min="6" max="6" width="21" style="6" customWidth="1"/>
    <col min="7" max="7" width="23.42578125" style="6" customWidth="1"/>
    <col min="8" max="16384" width="25.42578125" style="6"/>
  </cols>
  <sheetData>
    <row r="1" spans="1:122" ht="18.75" x14ac:dyDescent="0.25">
      <c r="A1" s="656" t="s">
        <v>44</v>
      </c>
      <c r="B1" s="656"/>
      <c r="C1" s="656"/>
      <c r="D1" s="656"/>
      <c r="E1" s="656"/>
      <c r="F1" s="656"/>
      <c r="G1" s="656"/>
      <c r="H1" s="656"/>
    </row>
    <row r="2" spans="1:122" ht="18.75" x14ac:dyDescent="0.25">
      <c r="A2" s="301" t="str">
        <f>'таланты+инициативы0,275'!A2</f>
        <v>на 14.08.2024 год</v>
      </c>
      <c r="B2" s="301"/>
      <c r="C2" s="301"/>
      <c r="D2" s="301"/>
      <c r="E2" s="301"/>
      <c r="F2" s="301"/>
      <c r="G2" s="301"/>
      <c r="H2" s="301"/>
    </row>
    <row r="3" spans="1:122" ht="57.6" customHeight="1" x14ac:dyDescent="0.25">
      <c r="A3" s="7" t="s">
        <v>201</v>
      </c>
      <c r="B3" s="642" t="s">
        <v>47</v>
      </c>
      <c r="C3" s="642"/>
      <c r="D3" s="642"/>
      <c r="E3" s="642"/>
      <c r="F3" s="642"/>
      <c r="G3" s="642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373"/>
      <c r="AN3" s="373"/>
      <c r="AO3" s="373"/>
      <c r="AP3" s="373"/>
      <c r="AQ3" s="373"/>
      <c r="AR3" s="373"/>
      <c r="AS3" s="373"/>
      <c r="AT3" s="373"/>
      <c r="AU3" s="373"/>
      <c r="AV3" s="373"/>
      <c r="AW3" s="373"/>
      <c r="AX3" s="373"/>
      <c r="AY3" s="373"/>
      <c r="AZ3" s="373"/>
      <c r="BA3" s="373"/>
      <c r="BB3" s="373"/>
      <c r="BC3" s="373"/>
      <c r="BD3" s="373"/>
      <c r="BE3" s="373"/>
      <c r="BF3" s="373"/>
      <c r="BG3" s="373"/>
      <c r="BH3" s="373"/>
      <c r="BI3" s="373"/>
      <c r="BJ3" s="373"/>
      <c r="BK3" s="373"/>
      <c r="BL3" s="373"/>
      <c r="BM3" s="373"/>
      <c r="BN3" s="373"/>
      <c r="BO3" s="373"/>
      <c r="BP3" s="373"/>
      <c r="BQ3" s="373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  <c r="DI3" s="373"/>
      <c r="DJ3" s="373"/>
      <c r="DK3" s="373"/>
      <c r="DL3" s="373"/>
      <c r="DM3" s="373"/>
      <c r="DN3" s="373"/>
      <c r="DO3" s="373"/>
      <c r="DP3" s="373"/>
      <c r="DQ3" s="373"/>
      <c r="DR3" s="373"/>
    </row>
    <row r="4" spans="1:122" x14ac:dyDescent="0.25">
      <c r="A4" s="662" t="s">
        <v>179</v>
      </c>
      <c r="B4" s="662"/>
      <c r="C4" s="662"/>
      <c r="D4" s="662"/>
      <c r="E4" s="662"/>
    </row>
    <row r="5" spans="1:122" x14ac:dyDescent="0.25">
      <c r="A5" s="663" t="s">
        <v>41</v>
      </c>
      <c r="B5" s="663"/>
      <c r="C5" s="663"/>
      <c r="D5" s="663"/>
      <c r="E5" s="663"/>
    </row>
    <row r="6" spans="1:122" x14ac:dyDescent="0.25">
      <c r="A6" s="663" t="s">
        <v>264</v>
      </c>
      <c r="B6" s="663"/>
      <c r="C6" s="663"/>
      <c r="D6" s="663"/>
      <c r="E6" s="663"/>
    </row>
    <row r="7" spans="1:122" x14ac:dyDescent="0.25">
      <c r="A7" s="573" t="s">
        <v>204</v>
      </c>
      <c r="B7" s="573"/>
      <c r="C7" s="573"/>
      <c r="D7" s="573"/>
      <c r="E7" s="573"/>
    </row>
    <row r="8" spans="1:122" ht="31.15" customHeight="1" x14ac:dyDescent="0.25">
      <c r="A8" s="95" t="s">
        <v>34</v>
      </c>
      <c r="B8" s="64" t="s">
        <v>9</v>
      </c>
      <c r="C8" s="65"/>
      <c r="D8" s="580" t="s">
        <v>10</v>
      </c>
      <c r="E8" s="581"/>
      <c r="F8" s="260" t="s">
        <v>9</v>
      </c>
    </row>
    <row r="9" spans="1:122" x14ac:dyDescent="0.25">
      <c r="A9" s="95"/>
      <c r="B9" s="304"/>
      <c r="C9" s="304"/>
      <c r="D9" s="582" t="str">
        <f>'инновации+добровольчество0,3625'!D10:E10</f>
        <v>Заведующий МЦ</v>
      </c>
      <c r="E9" s="583"/>
      <c r="F9" s="66">
        <v>1</v>
      </c>
    </row>
    <row r="10" spans="1:122" x14ac:dyDescent="0.25">
      <c r="A10" s="64" t="s">
        <v>138</v>
      </c>
      <c r="B10" s="304">
        <v>5.6</v>
      </c>
      <c r="C10" s="304"/>
      <c r="D10" s="584" t="str">
        <f>'[1]2016'!$AE$25</f>
        <v>Водитель</v>
      </c>
      <c r="E10" s="585"/>
      <c r="F10" s="304">
        <v>1</v>
      </c>
    </row>
    <row r="11" spans="1:122" x14ac:dyDescent="0.25">
      <c r="A11" s="64" t="s">
        <v>91</v>
      </c>
      <c r="B11" s="304">
        <v>1</v>
      </c>
      <c r="C11" s="304"/>
      <c r="D11" s="584" t="s">
        <v>85</v>
      </c>
      <c r="E11" s="585"/>
      <c r="F11" s="304">
        <v>0.5</v>
      </c>
    </row>
    <row r="12" spans="1:122" x14ac:dyDescent="0.25">
      <c r="A12" s="95"/>
      <c r="B12" s="304"/>
      <c r="C12" s="304"/>
      <c r="D12" s="584" t="str">
        <f>'[1]2016'!$AE$26</f>
        <v xml:space="preserve">Уборщик служебных помещений </v>
      </c>
      <c r="E12" s="585"/>
      <c r="F12" s="304">
        <v>1</v>
      </c>
    </row>
    <row r="13" spans="1:122" ht="31.5" x14ac:dyDescent="0.25">
      <c r="A13" s="263"/>
      <c r="B13" s="304"/>
      <c r="C13" s="411"/>
      <c r="D13" s="263" t="str">
        <f>'таланты+инициативы0,275'!D13</f>
        <v>старший специалист</v>
      </c>
      <c r="E13" s="264"/>
      <c r="F13" s="304">
        <v>1</v>
      </c>
    </row>
    <row r="14" spans="1:122" x14ac:dyDescent="0.25">
      <c r="A14" s="67" t="s">
        <v>55</v>
      </c>
      <c r="B14" s="68">
        <f>SUM(B9:B10)+B11</f>
        <v>6.6</v>
      </c>
      <c r="C14" s="67"/>
      <c r="D14" s="586" t="s">
        <v>55</v>
      </c>
      <c r="E14" s="587"/>
      <c r="F14" s="68">
        <f>SUM(F9:F13)</f>
        <v>4.5</v>
      </c>
    </row>
    <row r="15" spans="1:122" x14ac:dyDescent="0.25">
      <c r="A15" s="8" t="str">
        <f>'таланты+инициативы0,275'!A15:I15</f>
        <v>Затраты на оплату труда работников, непосредственно связанных с выполнением работы</v>
      </c>
    </row>
    <row r="16" spans="1:122" x14ac:dyDescent="0.25">
      <c r="A16" s="658" t="s">
        <v>289</v>
      </c>
      <c r="B16" s="658"/>
      <c r="C16" s="658"/>
      <c r="D16" s="658"/>
      <c r="E16" s="658"/>
      <c r="F16" s="658"/>
    </row>
    <row r="17" spans="1:11" x14ac:dyDescent="0.25">
      <c r="A17" s="9" t="s">
        <v>267</v>
      </c>
      <c r="B17" s="9"/>
      <c r="C17" s="9"/>
      <c r="D17" s="9"/>
    </row>
    <row r="18" spans="1:11" x14ac:dyDescent="0.25">
      <c r="A18" s="659" t="s">
        <v>43</v>
      </c>
      <c r="B18" s="659"/>
      <c r="C18" s="659"/>
      <c r="D18" s="659"/>
      <c r="E18" s="659"/>
      <c r="F18" s="659"/>
    </row>
    <row r="19" spans="1:11" x14ac:dyDescent="0.25">
      <c r="A19" s="657"/>
      <c r="B19" s="657"/>
      <c r="C19" s="302"/>
      <c r="D19" s="148">
        <v>0.36249999999999999</v>
      </c>
      <c r="E19" s="149"/>
    </row>
    <row r="20" spans="1:11" ht="22.9" customHeight="1" x14ac:dyDescent="0.25">
      <c r="A20" s="634" t="s">
        <v>0</v>
      </c>
      <c r="B20" s="634" t="s">
        <v>1</v>
      </c>
      <c r="C20" s="294"/>
      <c r="D20" s="634" t="s">
        <v>2</v>
      </c>
      <c r="E20" s="631" t="s">
        <v>3</v>
      </c>
      <c r="F20" s="633"/>
      <c r="G20" s="634" t="s">
        <v>35</v>
      </c>
      <c r="H20" s="294" t="s">
        <v>5</v>
      </c>
      <c r="I20" s="634" t="s">
        <v>6</v>
      </c>
    </row>
    <row r="21" spans="1:11" ht="31.5" x14ac:dyDescent="0.25">
      <c r="A21" s="634"/>
      <c r="B21" s="634"/>
      <c r="C21" s="294"/>
      <c r="D21" s="634"/>
      <c r="E21" s="294" t="str">
        <f>'таланты+инициативы0,275'!E21</f>
        <v>(1780,6 часа ×</v>
      </c>
      <c r="F21" s="294" t="s">
        <v>270</v>
      </c>
      <c r="G21" s="634"/>
      <c r="H21" s="94" t="s">
        <v>169</v>
      </c>
      <c r="I21" s="634"/>
    </row>
    <row r="22" spans="1:11" x14ac:dyDescent="0.25">
      <c r="A22" s="634"/>
      <c r="B22" s="634"/>
      <c r="C22" s="294"/>
      <c r="D22" s="634"/>
      <c r="E22" s="294" t="s">
        <v>4</v>
      </c>
      <c r="F22" s="150"/>
      <c r="G22" s="634"/>
      <c r="H22" s="294" t="s">
        <v>271</v>
      </c>
      <c r="I22" s="634"/>
    </row>
    <row r="23" spans="1:11" x14ac:dyDescent="0.25">
      <c r="A23" s="634">
        <v>1</v>
      </c>
      <c r="B23" s="634">
        <v>2</v>
      </c>
      <c r="C23" s="294"/>
      <c r="D23" s="634">
        <v>3</v>
      </c>
      <c r="E23" s="634" t="str">
        <f>'таланты+инициативы0,275'!E23:E24</f>
        <v>4 = 3 × 1780,6</v>
      </c>
      <c r="F23" s="635">
        <v>5</v>
      </c>
      <c r="G23" s="535" t="s">
        <v>7</v>
      </c>
      <c r="H23" s="94" t="s">
        <v>170</v>
      </c>
      <c r="I23" s="535" t="s">
        <v>171</v>
      </c>
    </row>
    <row r="24" spans="1:11" x14ac:dyDescent="0.25">
      <c r="A24" s="634"/>
      <c r="B24" s="634"/>
      <c r="C24" s="294"/>
      <c r="D24" s="634"/>
      <c r="E24" s="634"/>
      <c r="F24" s="636"/>
      <c r="G24" s="535"/>
      <c r="H24" s="50">
        <v>1780.6</v>
      </c>
      <c r="I24" s="535"/>
    </row>
    <row r="25" spans="1:11" x14ac:dyDescent="0.25">
      <c r="A25" s="69" t="s">
        <v>91</v>
      </c>
      <c r="B25" s="82">
        <v>98101.440000000002</v>
      </c>
      <c r="C25" s="80"/>
      <c r="D25" s="294">
        <f>1*D19</f>
        <v>0.36249999999999999</v>
      </c>
      <c r="E25" s="70">
        <f>D25*1780.6</f>
        <v>645.46749999999997</v>
      </c>
      <c r="F25" s="71">
        <v>1</v>
      </c>
      <c r="G25" s="70">
        <f>E25/F25</f>
        <v>645.46749999999997</v>
      </c>
      <c r="H25" s="70">
        <f>B25*1.302/1780.6*12</f>
        <v>860.79798863304518</v>
      </c>
      <c r="I25" s="70">
        <f>G25*H25-32326.22</f>
        <v>523290.9057280001</v>
      </c>
    </row>
    <row r="26" spans="1:11" x14ac:dyDescent="0.25">
      <c r="A26" s="72" t="str">
        <f>A10</f>
        <v>Специалист по работе с молодежью</v>
      </c>
      <c r="B26" s="82">
        <v>78684.75</v>
      </c>
      <c r="C26" s="170"/>
      <c r="D26" s="294">
        <f>D19*5.6</f>
        <v>2.0299999999999998</v>
      </c>
      <c r="E26" s="70">
        <f>D26*1780.6</f>
        <v>3614.6179999999995</v>
      </c>
      <c r="F26" s="71">
        <v>1</v>
      </c>
      <c r="G26" s="70">
        <f>E26/F26</f>
        <v>3614.6179999999995</v>
      </c>
      <c r="H26" s="70">
        <f>B26*1.302/1780.6*12</f>
        <v>690.42487588453332</v>
      </c>
      <c r="I26" s="70">
        <f>G26*H26-121838.82</f>
        <v>2373783.3640199997</v>
      </c>
    </row>
    <row r="27" spans="1:11" ht="18.75" x14ac:dyDescent="0.3">
      <c r="A27" s="631" t="s">
        <v>8</v>
      </c>
      <c r="B27" s="632"/>
      <c r="C27" s="632"/>
      <c r="D27" s="632"/>
      <c r="E27" s="632"/>
      <c r="F27" s="632"/>
      <c r="G27" s="632"/>
      <c r="H27" s="633"/>
      <c r="I27" s="396">
        <f>SUM(I25:I26)</f>
        <v>2897074.269748</v>
      </c>
      <c r="J27" s="160">
        <f>I27+I182</f>
        <v>4649062.4906385001</v>
      </c>
      <c r="K27" s="172" t="s">
        <v>102</v>
      </c>
    </row>
    <row r="28" spans="1:11" hidden="1" x14ac:dyDescent="0.25">
      <c r="A28" s="559" t="s">
        <v>164</v>
      </c>
      <c r="B28" s="559"/>
      <c r="C28" s="559"/>
      <c r="D28" s="559"/>
      <c r="E28" s="559"/>
      <c r="F28" s="559"/>
      <c r="G28" s="559"/>
      <c r="H28" s="559"/>
      <c r="I28" s="171"/>
      <c r="J28" s="172"/>
    </row>
    <row r="29" spans="1:11" hidden="1" x14ac:dyDescent="0.25">
      <c r="A29" s="560" t="s">
        <v>58</v>
      </c>
      <c r="B29" s="563" t="s">
        <v>153</v>
      </c>
      <c r="C29" s="563"/>
      <c r="D29" s="563" t="s">
        <v>154</v>
      </c>
      <c r="E29" s="563"/>
      <c r="F29" s="563"/>
      <c r="G29" s="588"/>
      <c r="H29" s="588"/>
      <c r="I29" s="171"/>
      <c r="J29" s="172"/>
    </row>
    <row r="30" spans="1:11" ht="16.5" hidden="1" customHeight="1" x14ac:dyDescent="0.25">
      <c r="A30" s="561"/>
      <c r="B30" s="563"/>
      <c r="C30" s="563"/>
      <c r="D30" s="563" t="s">
        <v>155</v>
      </c>
      <c r="E30" s="560" t="s">
        <v>156</v>
      </c>
      <c r="F30" s="637" t="s">
        <v>157</v>
      </c>
      <c r="G30" s="560" t="s">
        <v>163</v>
      </c>
      <c r="H30" s="560" t="s">
        <v>6</v>
      </c>
      <c r="I30" s="171"/>
      <c r="J30" s="172"/>
    </row>
    <row r="31" spans="1:11" hidden="1" x14ac:dyDescent="0.25">
      <c r="A31" s="562"/>
      <c r="B31" s="563"/>
      <c r="C31" s="563"/>
      <c r="D31" s="563"/>
      <c r="E31" s="562"/>
      <c r="F31" s="603"/>
      <c r="G31" s="562"/>
      <c r="H31" s="562"/>
      <c r="I31" s="171"/>
      <c r="J31" s="172"/>
    </row>
    <row r="32" spans="1:11" hidden="1" x14ac:dyDescent="0.25">
      <c r="A32" s="209">
        <v>1</v>
      </c>
      <c r="B32" s="536">
        <v>2</v>
      </c>
      <c r="C32" s="537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1"/>
      <c r="J32" s="172"/>
    </row>
    <row r="33" spans="1:11" hidden="1" x14ac:dyDescent="0.25">
      <c r="A33" s="208" t="s">
        <v>91</v>
      </c>
      <c r="B33" s="208">
        <v>0.39300000000000002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18363.9*0.393</f>
        <v>7217.0127000000011</v>
      </c>
      <c r="G33" s="174">
        <f>F33*30.2%</f>
        <v>2179.5378354000004</v>
      </c>
      <c r="H33" s="174">
        <f>F33+G33</f>
        <v>9396.5505354000015</v>
      </c>
      <c r="I33" s="171"/>
      <c r="J33" s="172"/>
    </row>
    <row r="34" spans="1:11" ht="15.6" hidden="1" customHeight="1" x14ac:dyDescent="0.25">
      <c r="A34" s="208" t="s">
        <v>159</v>
      </c>
      <c r="B34" s="536">
        <f>5.6*0.393</f>
        <v>2.2008000000000001</v>
      </c>
      <c r="C34" s="537"/>
      <c r="D34" s="143">
        <f>1302.85*B34</f>
        <v>2867.3122800000001</v>
      </c>
      <c r="E34" s="105">
        <f t="shared" si="0"/>
        <v>34407.747360000001</v>
      </c>
      <c r="F34" s="143">
        <f>64311.87*0.393</f>
        <v>25274.564910000001</v>
      </c>
      <c r="G34" s="174">
        <f>F34*30.2%</f>
        <v>7632.9186028200002</v>
      </c>
      <c r="H34" s="174">
        <f>F34+G34</f>
        <v>32907.483512819999</v>
      </c>
    </row>
    <row r="35" spans="1:11" ht="18.75" hidden="1" x14ac:dyDescent="0.25">
      <c r="A35" s="265"/>
      <c r="B35" s="538">
        <f>SUM(B33:C34)</f>
        <v>3.5937999999999999</v>
      </c>
      <c r="C35" s="538"/>
      <c r="D35" s="120">
        <f>SUM(D33:D34)</f>
        <v>4941.9122800000005</v>
      </c>
      <c r="E35" s="120">
        <f>SUM(E33:E34)</f>
        <v>59302.947359999998</v>
      </c>
      <c r="F35" s="120">
        <f>SUM(F33:F34)</f>
        <v>32491.57761</v>
      </c>
      <c r="G35" s="120">
        <f>SUM(G33:G34)</f>
        <v>9812.4564382200006</v>
      </c>
      <c r="H35" s="210"/>
    </row>
    <row r="36" spans="1:11" s="41" customFormat="1" ht="14.45" hidden="1" customHeight="1" x14ac:dyDescent="0.25">
      <c r="A36" s="559" t="s">
        <v>168</v>
      </c>
      <c r="B36" s="559"/>
      <c r="C36" s="559"/>
      <c r="D36" s="559"/>
      <c r="E36" s="559"/>
      <c r="F36" s="559"/>
      <c r="G36" s="559"/>
      <c r="H36" s="559"/>
      <c r="I36" s="144"/>
    </row>
    <row r="37" spans="1:11" s="41" customFormat="1" ht="28.9" hidden="1" customHeight="1" x14ac:dyDescent="0.25">
      <c r="A37" s="560" t="s">
        <v>58</v>
      </c>
      <c r="B37" s="563" t="s">
        <v>153</v>
      </c>
      <c r="C37" s="563"/>
      <c r="D37" s="576" t="s">
        <v>154</v>
      </c>
      <c r="E37" s="577"/>
      <c r="F37" s="268"/>
    </row>
    <row r="38" spans="1:11" s="41" customFormat="1" ht="14.45" hidden="1" customHeight="1" x14ac:dyDescent="0.25">
      <c r="A38" s="561"/>
      <c r="B38" s="563"/>
      <c r="C38" s="563"/>
      <c r="D38" s="563" t="s">
        <v>155</v>
      </c>
      <c r="E38" s="560" t="s">
        <v>163</v>
      </c>
      <c r="F38" s="560" t="s">
        <v>167</v>
      </c>
    </row>
    <row r="39" spans="1:11" s="41" customFormat="1" ht="15" hidden="1" x14ac:dyDescent="0.25">
      <c r="A39" s="562"/>
      <c r="B39" s="563"/>
      <c r="C39" s="563"/>
      <c r="D39" s="563"/>
      <c r="E39" s="562"/>
      <c r="F39" s="562"/>
    </row>
    <row r="40" spans="1:11" s="41" customFormat="1" ht="15" hidden="1" x14ac:dyDescent="0.25">
      <c r="A40" s="209">
        <v>1</v>
      </c>
      <c r="B40" s="536">
        <v>2</v>
      </c>
      <c r="C40" s="537"/>
      <c r="D40" s="209">
        <v>3</v>
      </c>
      <c r="E40" s="209">
        <v>6</v>
      </c>
      <c r="F40" s="209">
        <v>7</v>
      </c>
    </row>
    <row r="41" spans="1:11" s="41" customFormat="1" ht="15" hidden="1" x14ac:dyDescent="0.25">
      <c r="A41" s="208" t="s">
        <v>159</v>
      </c>
      <c r="B41" s="536">
        <f>B34</f>
        <v>2.2008000000000001</v>
      </c>
      <c r="C41" s="537"/>
      <c r="D41" s="143">
        <v>4218.1400000000003</v>
      </c>
      <c r="E41" s="174">
        <f>D41*30.2%</f>
        <v>1273.8782800000001</v>
      </c>
      <c r="F41" s="174">
        <f>(E41+D41)*B41*12+27.46</f>
        <v>145069.46596748798</v>
      </c>
    </row>
    <row r="42" spans="1:11" s="41" customFormat="1" ht="18.75" hidden="1" x14ac:dyDescent="0.25">
      <c r="A42" s="265"/>
      <c r="B42" s="538">
        <f>SUM(B41:C41)</f>
        <v>2.2008000000000001</v>
      </c>
      <c r="C42" s="538"/>
      <c r="D42" s="120">
        <f>SUM(D41:D41)</f>
        <v>4218.1400000000003</v>
      </c>
      <c r="E42" s="120">
        <f>SUM(E41:E41)</f>
        <v>1273.8782800000001</v>
      </c>
      <c r="F42" s="210"/>
    </row>
    <row r="43" spans="1:11" s="41" customFormat="1" ht="18.75" x14ac:dyDescent="0.25">
      <c r="A43" s="144"/>
      <c r="B43" s="144"/>
      <c r="C43" s="144"/>
      <c r="D43" s="199"/>
      <c r="E43" s="199"/>
      <c r="F43" s="200"/>
      <c r="J43" s="6">
        <v>4649062.5</v>
      </c>
      <c r="K43" s="171" t="s">
        <v>103</v>
      </c>
    </row>
    <row r="44" spans="1:11" x14ac:dyDescent="0.25">
      <c r="D44" s="151">
        <f>D19</f>
        <v>0.36249999999999999</v>
      </c>
      <c r="J44" s="160">
        <f>J43-J27</f>
        <v>9.3614999204874039E-3</v>
      </c>
      <c r="K44" s="171" t="s">
        <v>115</v>
      </c>
    </row>
    <row r="45" spans="1:11" ht="24.6" hidden="1" customHeight="1" x14ac:dyDescent="0.25">
      <c r="A45" s="634" t="s">
        <v>118</v>
      </c>
      <c r="B45" s="634"/>
      <c r="C45" s="294"/>
      <c r="D45" s="294" t="s">
        <v>11</v>
      </c>
      <c r="E45" s="294" t="s">
        <v>46</v>
      </c>
      <c r="F45" s="294" t="s">
        <v>15</v>
      </c>
      <c r="G45" s="299" t="s">
        <v>6</v>
      </c>
    </row>
    <row r="46" spans="1:11" hidden="1" x14ac:dyDescent="0.25">
      <c r="A46" s="631">
        <v>1</v>
      </c>
      <c r="B46" s="633"/>
      <c r="C46" s="295"/>
      <c r="D46" s="294">
        <v>2</v>
      </c>
      <c r="E46" s="71">
        <v>3</v>
      </c>
      <c r="F46" s="294">
        <v>4</v>
      </c>
      <c r="G46" s="74" t="s">
        <v>66</v>
      </c>
    </row>
    <row r="47" spans="1:11" hidden="1" x14ac:dyDescent="0.25">
      <c r="A47" s="638" t="str">
        <f>'инновации+добровольчество0,3625'!A54</f>
        <v>Суточные</v>
      </c>
      <c r="B47" s="639"/>
      <c r="C47" s="297"/>
      <c r="D47" s="294" t="str">
        <f>'инновации+добровольчество0,3625'!D54</f>
        <v>сутки</v>
      </c>
      <c r="E47" s="214">
        <f>D44</f>
        <v>0.36249999999999999</v>
      </c>
      <c r="F47" s="307">
        <f>'инновации+добровольчество0,3625'!F54</f>
        <v>450</v>
      </c>
      <c r="G47" s="76">
        <f>E47*F47</f>
        <v>163.125</v>
      </c>
    </row>
    <row r="48" spans="1:11" hidden="1" x14ac:dyDescent="0.25">
      <c r="A48" s="638" t="str">
        <f>'инновации+добровольчество0,3625'!A55</f>
        <v>Проезд</v>
      </c>
      <c r="B48" s="639"/>
      <c r="C48" s="297"/>
      <c r="D48" s="294" t="str">
        <f>'инновации+добровольчество0,3625'!D55</f>
        <v xml:space="preserve">Ед. </v>
      </c>
      <c r="E48" s="214">
        <f>E47</f>
        <v>0.36249999999999999</v>
      </c>
      <c r="F48" s="307">
        <f>'инновации+добровольчество0,3625'!F55</f>
        <v>9000</v>
      </c>
      <c r="G48" s="76">
        <f>E48*F48</f>
        <v>3262.5</v>
      </c>
    </row>
    <row r="49" spans="1:10" hidden="1" x14ac:dyDescent="0.25">
      <c r="A49" s="638" t="str">
        <f>'инновации+добровольчество0,3625'!A56</f>
        <v xml:space="preserve">Проживание </v>
      </c>
      <c r="B49" s="639"/>
      <c r="C49" s="297"/>
      <c r="D49" s="294" t="str">
        <f>'инновации+добровольчество0,3625'!D56</f>
        <v>сутки</v>
      </c>
      <c r="E49" s="214">
        <f>E47</f>
        <v>0.36249999999999999</v>
      </c>
      <c r="F49" s="307">
        <f>'инновации+добровольчество0,3625'!F56</f>
        <v>2000</v>
      </c>
      <c r="G49" s="76">
        <f>E49*F49</f>
        <v>725</v>
      </c>
    </row>
    <row r="50" spans="1:10" hidden="1" x14ac:dyDescent="0.25">
      <c r="A50" s="296" t="e">
        <f>'инновации+добровольчество0,3625'!#REF!</f>
        <v>#REF!</v>
      </c>
      <c r="B50" s="213"/>
      <c r="C50" s="213"/>
      <c r="D50" s="294" t="e">
        <f>'инновации+добровольчество0,3625'!#REF!</f>
        <v>#REF!</v>
      </c>
      <c r="E50" s="214">
        <f>E47</f>
        <v>0.36249999999999999</v>
      </c>
      <c r="F50" s="307" t="e">
        <f>'инновации+добровольчество0,3625'!#REF!</f>
        <v>#REF!</v>
      </c>
      <c r="G50" s="76">
        <v>0</v>
      </c>
    </row>
    <row r="51" spans="1:10" ht="18.75" hidden="1" x14ac:dyDescent="0.25">
      <c r="A51" s="652" t="s">
        <v>56</v>
      </c>
      <c r="B51" s="653"/>
      <c r="C51" s="653"/>
      <c r="D51" s="653"/>
      <c r="E51" s="653"/>
      <c r="F51" s="654"/>
      <c r="G51" s="246">
        <v>0</v>
      </c>
    </row>
    <row r="52" spans="1:10" x14ac:dyDescent="0.25">
      <c r="A52" s="643" t="s">
        <v>116</v>
      </c>
      <c r="B52" s="643"/>
      <c r="C52" s="643"/>
      <c r="D52" s="643"/>
      <c r="E52" s="643"/>
      <c r="F52" s="643"/>
    </row>
    <row r="53" spans="1:10" ht="15.6" customHeight="1" x14ac:dyDescent="0.25">
      <c r="D53" s="151"/>
      <c r="F53" s="152">
        <v>1</v>
      </c>
    </row>
    <row r="54" spans="1:10" ht="12" customHeight="1" x14ac:dyDescent="0.25">
      <c r="A54" s="634" t="s">
        <v>119</v>
      </c>
      <c r="B54" s="634"/>
      <c r="C54" s="294"/>
      <c r="D54" s="634" t="s">
        <v>11</v>
      </c>
      <c r="E54" s="634" t="s">
        <v>46</v>
      </c>
      <c r="F54" s="634" t="s">
        <v>15</v>
      </c>
      <c r="G54" s="644" t="s">
        <v>6</v>
      </c>
      <c r="J54" s="175"/>
    </row>
    <row r="55" spans="1:10" ht="9" hidden="1" customHeight="1" x14ac:dyDescent="0.25">
      <c r="A55" s="634"/>
      <c r="B55" s="634"/>
      <c r="C55" s="294"/>
      <c r="D55" s="634"/>
      <c r="E55" s="634"/>
      <c r="F55" s="634"/>
      <c r="G55" s="644"/>
      <c r="J55" s="152"/>
    </row>
    <row r="56" spans="1:10" x14ac:dyDescent="0.25">
      <c r="A56" s="634">
        <v>1</v>
      </c>
      <c r="B56" s="634"/>
      <c r="C56" s="294"/>
      <c r="D56" s="294">
        <v>2</v>
      </c>
      <c r="E56" s="294">
        <v>3</v>
      </c>
      <c r="F56" s="294">
        <v>4</v>
      </c>
      <c r="G56" s="254" t="s">
        <v>66</v>
      </c>
    </row>
    <row r="57" spans="1:10" x14ac:dyDescent="0.25">
      <c r="A57" s="467" t="s">
        <v>392</v>
      </c>
      <c r="B57" s="294"/>
      <c r="C57" s="294"/>
      <c r="D57" s="150"/>
      <c r="E57" s="150"/>
      <c r="F57" s="150"/>
      <c r="G57" s="254"/>
    </row>
    <row r="58" spans="1:10" x14ac:dyDescent="0.25">
      <c r="A58" s="150" t="s">
        <v>393</v>
      </c>
      <c r="B58" s="294"/>
      <c r="C58" s="294"/>
      <c r="D58" s="150" t="s">
        <v>482</v>
      </c>
      <c r="E58" s="150">
        <v>1.5</v>
      </c>
      <c r="F58" s="150">
        <v>95</v>
      </c>
      <c r="G58" s="254">
        <f>E58*F58</f>
        <v>142.5</v>
      </c>
    </row>
    <row r="59" spans="1:10" x14ac:dyDescent="0.25">
      <c r="A59" s="150" t="s">
        <v>394</v>
      </c>
      <c r="B59" s="294"/>
      <c r="C59" s="294"/>
      <c r="D59" s="150" t="s">
        <v>482</v>
      </c>
      <c r="E59" s="150">
        <v>10</v>
      </c>
      <c r="F59" s="150">
        <v>108</v>
      </c>
      <c r="G59" s="254">
        <f t="shared" ref="G59:G117" si="1">E59*F59</f>
        <v>1080</v>
      </c>
    </row>
    <row r="60" spans="1:10" x14ac:dyDescent="0.25">
      <c r="A60" s="150" t="s">
        <v>395</v>
      </c>
      <c r="B60" s="294"/>
      <c r="C60" s="294"/>
      <c r="D60" s="150" t="s">
        <v>483</v>
      </c>
      <c r="E60" s="150">
        <v>1</v>
      </c>
      <c r="F60" s="150">
        <v>150</v>
      </c>
      <c r="G60" s="254">
        <f t="shared" si="1"/>
        <v>150</v>
      </c>
    </row>
    <row r="61" spans="1:10" x14ac:dyDescent="0.25">
      <c r="A61" s="150" t="s">
        <v>396</v>
      </c>
      <c r="B61" s="294"/>
      <c r="C61" s="294"/>
      <c r="D61" s="150" t="s">
        <v>482</v>
      </c>
      <c r="E61" s="150">
        <v>1</v>
      </c>
      <c r="F61" s="150">
        <v>970</v>
      </c>
      <c r="G61" s="254">
        <f t="shared" si="1"/>
        <v>970</v>
      </c>
    </row>
    <row r="62" spans="1:10" x14ac:dyDescent="0.25">
      <c r="A62" s="150" t="s">
        <v>397</v>
      </c>
      <c r="B62" s="294"/>
      <c r="C62" s="294"/>
      <c r="D62" s="150" t="s">
        <v>484</v>
      </c>
      <c r="E62" s="150">
        <v>12</v>
      </c>
      <c r="F62" s="150">
        <v>60</v>
      </c>
      <c r="G62" s="254">
        <f t="shared" si="1"/>
        <v>720</v>
      </c>
    </row>
    <row r="63" spans="1:10" x14ac:dyDescent="0.25">
      <c r="A63" s="150" t="s">
        <v>398</v>
      </c>
      <c r="B63" s="294"/>
      <c r="C63" s="294"/>
      <c r="D63" s="150" t="s">
        <v>485</v>
      </c>
      <c r="E63" s="150">
        <v>1</v>
      </c>
      <c r="F63" s="150">
        <v>70</v>
      </c>
      <c r="G63" s="254">
        <f t="shared" si="1"/>
        <v>70</v>
      </c>
    </row>
    <row r="64" spans="1:10" x14ac:dyDescent="0.25">
      <c r="A64" s="150" t="s">
        <v>399</v>
      </c>
      <c r="B64" s="294"/>
      <c r="C64" s="294"/>
      <c r="D64" s="150" t="s">
        <v>82</v>
      </c>
      <c r="E64" s="150">
        <v>12</v>
      </c>
      <c r="F64" s="150">
        <v>200</v>
      </c>
      <c r="G64" s="254">
        <f t="shared" si="1"/>
        <v>2400</v>
      </c>
    </row>
    <row r="65" spans="1:7" x14ac:dyDescent="0.25">
      <c r="A65" s="468" t="s">
        <v>400</v>
      </c>
      <c r="B65" s="294"/>
      <c r="C65" s="294"/>
      <c r="D65" s="150" t="s">
        <v>486</v>
      </c>
      <c r="E65" s="150">
        <v>1</v>
      </c>
      <c r="F65" s="150">
        <v>46914</v>
      </c>
      <c r="G65" s="254">
        <f t="shared" si="1"/>
        <v>46914</v>
      </c>
    </row>
    <row r="66" spans="1:7" x14ac:dyDescent="0.25">
      <c r="A66" s="469" t="s">
        <v>401</v>
      </c>
      <c r="B66" s="294"/>
      <c r="C66" s="294"/>
      <c r="D66" s="85"/>
      <c r="E66" s="85"/>
      <c r="F66" s="86"/>
      <c r="G66" s="254"/>
    </row>
    <row r="67" spans="1:7" x14ac:dyDescent="0.25">
      <c r="A67" s="427" t="s">
        <v>212</v>
      </c>
      <c r="B67" s="294"/>
      <c r="C67" s="294"/>
      <c r="D67" s="85" t="s">
        <v>120</v>
      </c>
      <c r="E67" s="85">
        <v>19</v>
      </c>
      <c r="F67" s="86">
        <v>9000</v>
      </c>
      <c r="G67" s="254">
        <f t="shared" si="1"/>
        <v>171000</v>
      </c>
    </row>
    <row r="68" spans="1:7" x14ac:dyDescent="0.25">
      <c r="A68" s="427" t="s">
        <v>213</v>
      </c>
      <c r="B68" s="294"/>
      <c r="C68" s="294"/>
      <c r="D68" s="472" t="s">
        <v>121</v>
      </c>
      <c r="E68" s="472">
        <v>19</v>
      </c>
      <c r="F68" s="473">
        <v>1498.11</v>
      </c>
      <c r="G68" s="254">
        <f>E68*F68-0.09</f>
        <v>28463.999999999996</v>
      </c>
    </row>
    <row r="69" spans="1:7" x14ac:dyDescent="0.25">
      <c r="A69" s="427" t="s">
        <v>214</v>
      </c>
      <c r="B69" s="294"/>
      <c r="C69" s="294"/>
      <c r="D69" s="85" t="s">
        <v>121</v>
      </c>
      <c r="E69" s="85">
        <v>49</v>
      </c>
      <c r="F69" s="86">
        <v>450</v>
      </c>
      <c r="G69" s="254">
        <f t="shared" si="1"/>
        <v>22050</v>
      </c>
    </row>
    <row r="70" spans="1:7" ht="38.25" x14ac:dyDescent="0.25">
      <c r="A70" s="469" t="s">
        <v>290</v>
      </c>
      <c r="B70" s="294"/>
      <c r="C70" s="294"/>
      <c r="D70" s="85"/>
      <c r="E70" s="85"/>
      <c r="F70" s="86"/>
      <c r="G70" s="254"/>
    </row>
    <row r="71" spans="1:7" x14ac:dyDescent="0.25">
      <c r="A71" s="427" t="s">
        <v>402</v>
      </c>
      <c r="B71" s="294"/>
      <c r="C71" s="294"/>
      <c r="D71" s="85" t="s">
        <v>120</v>
      </c>
      <c r="E71" s="85">
        <v>14</v>
      </c>
      <c r="F71" s="86">
        <v>9000</v>
      </c>
      <c r="G71" s="254">
        <f t="shared" si="1"/>
        <v>126000</v>
      </c>
    </row>
    <row r="72" spans="1:7" x14ac:dyDescent="0.25">
      <c r="A72" s="427" t="s">
        <v>403</v>
      </c>
      <c r="B72" s="294"/>
      <c r="C72" s="294"/>
      <c r="D72" s="85" t="s">
        <v>121</v>
      </c>
      <c r="E72" s="85">
        <v>108</v>
      </c>
      <c r="F72" s="86">
        <v>450</v>
      </c>
      <c r="G72" s="254">
        <f t="shared" si="1"/>
        <v>48600</v>
      </c>
    </row>
    <row r="73" spans="1:7" x14ac:dyDescent="0.25">
      <c r="A73" s="427" t="s">
        <v>404</v>
      </c>
      <c r="B73" s="294"/>
      <c r="C73" s="294"/>
      <c r="D73" s="85" t="s">
        <v>121</v>
      </c>
      <c r="E73" s="85">
        <v>24</v>
      </c>
      <c r="F73" s="86">
        <v>1500</v>
      </c>
      <c r="G73" s="254">
        <f t="shared" si="1"/>
        <v>36000</v>
      </c>
    </row>
    <row r="74" spans="1:7" x14ac:dyDescent="0.25">
      <c r="A74" s="470" t="s">
        <v>405</v>
      </c>
      <c r="B74" s="294"/>
      <c r="C74" s="294"/>
      <c r="D74" s="85" t="s">
        <v>82</v>
      </c>
      <c r="E74" s="85">
        <v>20</v>
      </c>
      <c r="F74" s="86">
        <v>745</v>
      </c>
      <c r="G74" s="254">
        <f t="shared" si="1"/>
        <v>14900</v>
      </c>
    </row>
    <row r="75" spans="1:7" x14ac:dyDescent="0.25">
      <c r="A75" s="470" t="s">
        <v>406</v>
      </c>
      <c r="B75" s="294"/>
      <c r="C75" s="294"/>
      <c r="D75" s="85" t="s">
        <v>82</v>
      </c>
      <c r="E75" s="85">
        <v>20</v>
      </c>
      <c r="F75" s="86">
        <v>775</v>
      </c>
      <c r="G75" s="254">
        <f t="shared" si="1"/>
        <v>15500</v>
      </c>
    </row>
    <row r="76" spans="1:7" x14ac:dyDescent="0.25">
      <c r="A76" s="470" t="s">
        <v>407</v>
      </c>
      <c r="B76" s="294"/>
      <c r="C76" s="294"/>
      <c r="D76" s="85" t="s">
        <v>82</v>
      </c>
      <c r="E76" s="85">
        <v>4</v>
      </c>
      <c r="F76" s="86">
        <v>655</v>
      </c>
      <c r="G76" s="254">
        <f t="shared" si="1"/>
        <v>2620</v>
      </c>
    </row>
    <row r="77" spans="1:7" x14ac:dyDescent="0.25">
      <c r="A77" s="470" t="s">
        <v>408</v>
      </c>
      <c r="B77" s="294"/>
      <c r="C77" s="294"/>
      <c r="D77" s="85" t="s">
        <v>82</v>
      </c>
      <c r="E77" s="85">
        <v>2</v>
      </c>
      <c r="F77" s="86">
        <v>1285</v>
      </c>
      <c r="G77" s="254">
        <f t="shared" si="1"/>
        <v>2570</v>
      </c>
    </row>
    <row r="78" spans="1:7" x14ac:dyDescent="0.25">
      <c r="A78" s="470" t="s">
        <v>409</v>
      </c>
      <c r="B78" s="294"/>
      <c r="C78" s="294"/>
      <c r="D78" s="85" t="s">
        <v>82</v>
      </c>
      <c r="E78" s="85">
        <v>1</v>
      </c>
      <c r="F78" s="86">
        <v>4402</v>
      </c>
      <c r="G78" s="254">
        <f t="shared" si="1"/>
        <v>4402</v>
      </c>
    </row>
    <row r="79" spans="1:7" x14ac:dyDescent="0.25">
      <c r="A79" s="470" t="s">
        <v>410</v>
      </c>
      <c r="B79" s="294"/>
      <c r="C79" s="294"/>
      <c r="D79" s="85" t="s">
        <v>82</v>
      </c>
      <c r="E79" s="85">
        <v>10</v>
      </c>
      <c r="F79" s="86">
        <v>1797</v>
      </c>
      <c r="G79" s="254">
        <f t="shared" si="1"/>
        <v>17970</v>
      </c>
    </row>
    <row r="80" spans="1:7" x14ac:dyDescent="0.25">
      <c r="A80" s="470" t="s">
        <v>411</v>
      </c>
      <c r="B80" s="294"/>
      <c r="C80" s="294"/>
      <c r="D80" s="85" t="s">
        <v>82</v>
      </c>
      <c r="E80" s="85">
        <v>50</v>
      </c>
      <c r="F80" s="86">
        <v>55</v>
      </c>
      <c r="G80" s="254">
        <f t="shared" si="1"/>
        <v>2750</v>
      </c>
    </row>
    <row r="81" spans="1:7" x14ac:dyDescent="0.25">
      <c r="A81" s="470" t="s">
        <v>412</v>
      </c>
      <c r="B81" s="294"/>
      <c r="C81" s="294"/>
      <c r="D81" s="85" t="s">
        <v>82</v>
      </c>
      <c r="E81" s="85">
        <v>1</v>
      </c>
      <c r="F81" s="86">
        <v>2374</v>
      </c>
      <c r="G81" s="254">
        <f t="shared" si="1"/>
        <v>2374</v>
      </c>
    </row>
    <row r="82" spans="1:7" x14ac:dyDescent="0.25">
      <c r="A82" s="470" t="s">
        <v>413</v>
      </c>
      <c r="B82" s="294"/>
      <c r="C82" s="294"/>
      <c r="D82" s="85" t="s">
        <v>82</v>
      </c>
      <c r="E82" s="85">
        <v>6</v>
      </c>
      <c r="F82" s="86">
        <v>105</v>
      </c>
      <c r="G82" s="254">
        <f t="shared" si="1"/>
        <v>630</v>
      </c>
    </row>
    <row r="83" spans="1:7" x14ac:dyDescent="0.25">
      <c r="A83" s="470" t="s">
        <v>414</v>
      </c>
      <c r="B83" s="294"/>
      <c r="C83" s="294"/>
      <c r="D83" s="85" t="s">
        <v>82</v>
      </c>
      <c r="E83" s="85">
        <v>10</v>
      </c>
      <c r="F83" s="86">
        <v>330</v>
      </c>
      <c r="G83" s="254">
        <f t="shared" si="1"/>
        <v>3300</v>
      </c>
    </row>
    <row r="84" spans="1:7" x14ac:dyDescent="0.25">
      <c r="A84" s="470" t="s">
        <v>415</v>
      </c>
      <c r="B84" s="294"/>
      <c r="C84" s="294"/>
      <c r="D84" s="85" t="s">
        <v>82</v>
      </c>
      <c r="E84" s="85">
        <v>30</v>
      </c>
      <c r="F84" s="86">
        <v>285</v>
      </c>
      <c r="G84" s="254">
        <f t="shared" si="1"/>
        <v>8550</v>
      </c>
    </row>
    <row r="85" spans="1:7" x14ac:dyDescent="0.25">
      <c r="A85" s="470" t="s">
        <v>416</v>
      </c>
      <c r="B85" s="294"/>
      <c r="C85" s="294"/>
      <c r="D85" s="85" t="s">
        <v>82</v>
      </c>
      <c r="E85" s="85">
        <v>8</v>
      </c>
      <c r="F85" s="86">
        <v>563</v>
      </c>
      <c r="G85" s="254">
        <f t="shared" si="1"/>
        <v>4504</v>
      </c>
    </row>
    <row r="86" spans="1:7" x14ac:dyDescent="0.25">
      <c r="A86" s="470" t="s">
        <v>417</v>
      </c>
      <c r="B86" s="294"/>
      <c r="C86" s="294"/>
      <c r="D86" s="85" t="s">
        <v>82</v>
      </c>
      <c r="E86" s="85">
        <v>4</v>
      </c>
      <c r="F86" s="86">
        <v>325</v>
      </c>
      <c r="G86" s="254">
        <f t="shared" si="1"/>
        <v>1300</v>
      </c>
    </row>
    <row r="87" spans="1:7" x14ac:dyDescent="0.25">
      <c r="A87" s="470" t="s">
        <v>418</v>
      </c>
      <c r="B87" s="294"/>
      <c r="C87" s="294"/>
      <c r="D87" s="85" t="s">
        <v>82</v>
      </c>
      <c r="E87" s="85">
        <v>1</v>
      </c>
      <c r="F87" s="86">
        <v>575</v>
      </c>
      <c r="G87" s="254">
        <f t="shared" si="1"/>
        <v>575</v>
      </c>
    </row>
    <row r="88" spans="1:7" x14ac:dyDescent="0.25">
      <c r="A88" s="470" t="s">
        <v>419</v>
      </c>
      <c r="B88" s="294"/>
      <c r="C88" s="294"/>
      <c r="D88" s="85" t="s">
        <v>82</v>
      </c>
      <c r="E88" s="85">
        <v>2</v>
      </c>
      <c r="F88" s="86">
        <v>625</v>
      </c>
      <c r="G88" s="254">
        <f t="shared" si="1"/>
        <v>1250</v>
      </c>
    </row>
    <row r="89" spans="1:7" x14ac:dyDescent="0.25">
      <c r="A89" s="470" t="s">
        <v>420</v>
      </c>
      <c r="B89" s="294"/>
      <c r="C89" s="294"/>
      <c r="D89" s="85" t="s">
        <v>82</v>
      </c>
      <c r="E89" s="85">
        <v>2</v>
      </c>
      <c r="F89" s="86">
        <v>560</v>
      </c>
      <c r="G89" s="254">
        <f t="shared" si="1"/>
        <v>1120</v>
      </c>
    </row>
    <row r="90" spans="1:7" x14ac:dyDescent="0.25">
      <c r="A90" s="470" t="s">
        <v>421</v>
      </c>
      <c r="B90" s="294"/>
      <c r="C90" s="294"/>
      <c r="D90" s="85" t="s">
        <v>82</v>
      </c>
      <c r="E90" s="85">
        <v>1</v>
      </c>
      <c r="F90" s="86">
        <v>1560</v>
      </c>
      <c r="G90" s="254">
        <f t="shared" si="1"/>
        <v>1560</v>
      </c>
    </row>
    <row r="91" spans="1:7" x14ac:dyDescent="0.25">
      <c r="A91" s="470" t="s">
        <v>422</v>
      </c>
      <c r="B91" s="294"/>
      <c r="C91" s="294"/>
      <c r="D91" s="85" t="s">
        <v>82</v>
      </c>
      <c r="E91" s="85">
        <v>1</v>
      </c>
      <c r="F91" s="86">
        <v>1960</v>
      </c>
      <c r="G91" s="254">
        <f t="shared" si="1"/>
        <v>1960</v>
      </c>
    </row>
    <row r="92" spans="1:7" x14ac:dyDescent="0.25">
      <c r="A92" s="127" t="s">
        <v>423</v>
      </c>
      <c r="B92" s="294"/>
      <c r="C92" s="294"/>
      <c r="D92" s="85" t="s">
        <v>82</v>
      </c>
      <c r="E92" s="128">
        <v>50</v>
      </c>
      <c r="F92" s="370">
        <v>416</v>
      </c>
      <c r="G92" s="254">
        <f t="shared" si="1"/>
        <v>20800</v>
      </c>
    </row>
    <row r="93" spans="1:7" x14ac:dyDescent="0.25">
      <c r="A93" s="469" t="s">
        <v>291</v>
      </c>
      <c r="B93" s="294"/>
      <c r="C93" s="294"/>
      <c r="D93" s="85"/>
      <c r="E93" s="85"/>
      <c r="F93" s="86"/>
      <c r="G93" s="254">
        <f t="shared" si="1"/>
        <v>0</v>
      </c>
    </row>
    <row r="94" spans="1:7" x14ac:dyDescent="0.25">
      <c r="A94" s="427" t="s">
        <v>424</v>
      </c>
      <c r="B94" s="294"/>
      <c r="C94" s="294"/>
      <c r="D94" s="85" t="s">
        <v>82</v>
      </c>
      <c r="E94" s="85">
        <v>6</v>
      </c>
      <c r="F94" s="86">
        <v>4300</v>
      </c>
      <c r="G94" s="254">
        <f t="shared" si="1"/>
        <v>25800</v>
      </c>
    </row>
    <row r="95" spans="1:7" x14ac:dyDescent="0.25">
      <c r="A95" s="427" t="s">
        <v>292</v>
      </c>
      <c r="B95" s="294"/>
      <c r="C95" s="294"/>
      <c r="D95" s="85" t="s">
        <v>82</v>
      </c>
      <c r="E95" s="85">
        <v>25</v>
      </c>
      <c r="F95" s="86">
        <v>450</v>
      </c>
      <c r="G95" s="254">
        <f t="shared" si="1"/>
        <v>11250</v>
      </c>
    </row>
    <row r="96" spans="1:7" x14ac:dyDescent="0.25">
      <c r="A96" s="469" t="s">
        <v>425</v>
      </c>
      <c r="B96" s="294"/>
      <c r="C96" s="294"/>
      <c r="D96" s="85"/>
      <c r="E96" s="85"/>
      <c r="F96" s="86"/>
      <c r="G96" s="254">
        <f t="shared" si="1"/>
        <v>0</v>
      </c>
    </row>
    <row r="97" spans="1:7" x14ac:dyDescent="0.25">
      <c r="A97" s="471" t="s">
        <v>426</v>
      </c>
      <c r="B97" s="294"/>
      <c r="C97" s="294"/>
      <c r="D97" s="85" t="s">
        <v>82</v>
      </c>
      <c r="E97" s="85">
        <v>4</v>
      </c>
      <c r="F97" s="86">
        <v>450</v>
      </c>
      <c r="G97" s="254">
        <f t="shared" si="1"/>
        <v>1800</v>
      </c>
    </row>
    <row r="98" spans="1:7" x14ac:dyDescent="0.25">
      <c r="A98" s="427" t="s">
        <v>427</v>
      </c>
      <c r="B98" s="294"/>
      <c r="C98" s="294"/>
      <c r="D98" s="85" t="s">
        <v>82</v>
      </c>
      <c r="E98" s="85">
        <v>40</v>
      </c>
      <c r="F98" s="86">
        <v>450</v>
      </c>
      <c r="G98" s="254">
        <f t="shared" si="1"/>
        <v>18000</v>
      </c>
    </row>
    <row r="99" spans="1:7" x14ac:dyDescent="0.25">
      <c r="A99" s="427" t="s">
        <v>428</v>
      </c>
      <c r="B99" s="294"/>
      <c r="C99" s="294"/>
      <c r="D99" s="85" t="s">
        <v>82</v>
      </c>
      <c r="E99" s="85">
        <v>12</v>
      </c>
      <c r="F99" s="86">
        <v>8600</v>
      </c>
      <c r="G99" s="254">
        <f t="shared" si="1"/>
        <v>103200</v>
      </c>
    </row>
    <row r="100" spans="1:7" x14ac:dyDescent="0.25">
      <c r="A100" s="469" t="s">
        <v>429</v>
      </c>
      <c r="B100" s="294"/>
      <c r="C100" s="294"/>
      <c r="D100" s="85"/>
      <c r="E100" s="85"/>
      <c r="F100" s="86"/>
      <c r="G100" s="254">
        <f t="shared" si="1"/>
        <v>0</v>
      </c>
    </row>
    <row r="101" spans="1:7" x14ac:dyDescent="0.25">
      <c r="A101" s="428" t="s">
        <v>430</v>
      </c>
      <c r="B101" s="294"/>
      <c r="C101" s="294"/>
      <c r="D101" s="85" t="s">
        <v>82</v>
      </c>
      <c r="E101" s="85">
        <v>11</v>
      </c>
      <c r="F101" s="86">
        <v>1350</v>
      </c>
      <c r="G101" s="254">
        <f t="shared" si="1"/>
        <v>14850</v>
      </c>
    </row>
    <row r="102" spans="1:7" x14ac:dyDescent="0.25">
      <c r="A102" s="427" t="s">
        <v>427</v>
      </c>
      <c r="B102" s="294"/>
      <c r="C102" s="294"/>
      <c r="D102" s="85" t="s">
        <v>82</v>
      </c>
      <c r="E102" s="85">
        <v>22</v>
      </c>
      <c r="F102" s="86">
        <v>450</v>
      </c>
      <c r="G102" s="254">
        <f t="shared" si="1"/>
        <v>9900</v>
      </c>
    </row>
    <row r="103" spans="1:7" x14ac:dyDescent="0.25">
      <c r="A103" s="427" t="s">
        <v>431</v>
      </c>
      <c r="B103" s="294"/>
      <c r="C103" s="294"/>
      <c r="D103" s="85" t="s">
        <v>82</v>
      </c>
      <c r="E103" s="85">
        <v>22</v>
      </c>
      <c r="F103" s="86">
        <v>4500</v>
      </c>
      <c r="G103" s="254">
        <f t="shared" si="1"/>
        <v>99000</v>
      </c>
    </row>
    <row r="104" spans="1:7" x14ac:dyDescent="0.25">
      <c r="A104" s="469" t="s">
        <v>432</v>
      </c>
      <c r="B104" s="294"/>
      <c r="C104" s="294"/>
      <c r="D104" s="85"/>
      <c r="E104" s="85"/>
      <c r="F104" s="86"/>
      <c r="G104" s="254">
        <f t="shared" si="1"/>
        <v>0</v>
      </c>
    </row>
    <row r="105" spans="1:7" x14ac:dyDescent="0.25">
      <c r="A105" s="427" t="s">
        <v>293</v>
      </c>
      <c r="B105" s="294"/>
      <c r="C105" s="294"/>
      <c r="D105" s="85" t="s">
        <v>82</v>
      </c>
      <c r="E105" s="85">
        <v>7</v>
      </c>
      <c r="F105" s="86">
        <v>4328.57</v>
      </c>
      <c r="G105" s="254">
        <f>E105*F105+0.01</f>
        <v>30299.999999999996</v>
      </c>
    </row>
    <row r="106" spans="1:7" x14ac:dyDescent="0.25">
      <c r="A106" s="427" t="s">
        <v>294</v>
      </c>
      <c r="B106" s="294"/>
      <c r="C106" s="294"/>
      <c r="D106" s="85" t="s">
        <v>82</v>
      </c>
      <c r="E106" s="85">
        <v>8</v>
      </c>
      <c r="F106" s="86">
        <v>1443.75</v>
      </c>
      <c r="G106" s="254">
        <f t="shared" si="1"/>
        <v>11550</v>
      </c>
    </row>
    <row r="107" spans="1:7" x14ac:dyDescent="0.25">
      <c r="A107" s="427" t="s">
        <v>433</v>
      </c>
      <c r="B107" s="294"/>
      <c r="C107" s="294"/>
      <c r="D107" s="85" t="s">
        <v>82</v>
      </c>
      <c r="E107" s="85">
        <v>11</v>
      </c>
      <c r="F107" s="86">
        <v>450</v>
      </c>
      <c r="G107" s="254">
        <f t="shared" si="1"/>
        <v>4950</v>
      </c>
    </row>
    <row r="108" spans="1:7" ht="25.5" x14ac:dyDescent="0.25">
      <c r="A108" s="469" t="s">
        <v>295</v>
      </c>
      <c r="B108" s="294"/>
      <c r="C108" s="294"/>
      <c r="D108" s="85"/>
      <c r="E108" s="472"/>
      <c r="F108" s="473"/>
      <c r="G108" s="254">
        <f t="shared" si="1"/>
        <v>0</v>
      </c>
    </row>
    <row r="109" spans="1:7" x14ac:dyDescent="0.25">
      <c r="A109" s="427" t="s">
        <v>296</v>
      </c>
      <c r="B109" s="294"/>
      <c r="C109" s="294"/>
      <c r="D109" s="85" t="s">
        <v>82</v>
      </c>
      <c r="E109" s="85">
        <v>6</v>
      </c>
      <c r="F109" s="86">
        <v>8200</v>
      </c>
      <c r="G109" s="254">
        <f t="shared" si="1"/>
        <v>49200</v>
      </c>
    </row>
    <row r="110" spans="1:7" x14ac:dyDescent="0.25">
      <c r="A110" s="427" t="s">
        <v>297</v>
      </c>
      <c r="B110" s="294"/>
      <c r="C110" s="294"/>
      <c r="D110" s="85" t="s">
        <v>82</v>
      </c>
      <c r="E110" s="85">
        <v>12</v>
      </c>
      <c r="F110" s="86">
        <v>800</v>
      </c>
      <c r="G110" s="254">
        <f t="shared" si="1"/>
        <v>9600</v>
      </c>
    </row>
    <row r="111" spans="1:7" x14ac:dyDescent="0.25">
      <c r="A111" s="427" t="s">
        <v>298</v>
      </c>
      <c r="B111" s="294"/>
      <c r="C111" s="294"/>
      <c r="D111" s="85" t="s">
        <v>82</v>
      </c>
      <c r="E111" s="85">
        <v>18</v>
      </c>
      <c r="F111" s="86">
        <v>450</v>
      </c>
      <c r="G111" s="254">
        <f t="shared" si="1"/>
        <v>8100</v>
      </c>
    </row>
    <row r="112" spans="1:7" x14ac:dyDescent="0.25">
      <c r="A112" s="428" t="s">
        <v>434</v>
      </c>
      <c r="B112" s="294"/>
      <c r="C112" s="294"/>
      <c r="D112" s="85" t="s">
        <v>82</v>
      </c>
      <c r="E112" s="85">
        <v>15</v>
      </c>
      <c r="F112" s="86">
        <v>3656.67</v>
      </c>
      <c r="G112" s="254">
        <f t="shared" si="1"/>
        <v>54850.05</v>
      </c>
    </row>
    <row r="113" spans="1:7" x14ac:dyDescent="0.25">
      <c r="A113" s="428" t="s">
        <v>435</v>
      </c>
      <c r="B113" s="294"/>
      <c r="C113" s="294"/>
      <c r="D113" s="85" t="s">
        <v>82</v>
      </c>
      <c r="E113" s="85">
        <v>22</v>
      </c>
      <c r="F113" s="86">
        <v>1350</v>
      </c>
      <c r="G113" s="254">
        <f t="shared" si="1"/>
        <v>29700</v>
      </c>
    </row>
    <row r="114" spans="1:7" x14ac:dyDescent="0.25">
      <c r="A114" s="428" t="s">
        <v>436</v>
      </c>
      <c r="B114" s="294"/>
      <c r="C114" s="294"/>
      <c r="D114" s="85" t="s">
        <v>82</v>
      </c>
      <c r="E114" s="85">
        <v>22</v>
      </c>
      <c r="F114" s="86">
        <v>2100</v>
      </c>
      <c r="G114" s="254">
        <f t="shared" si="1"/>
        <v>46200</v>
      </c>
    </row>
    <row r="115" spans="1:7" x14ac:dyDescent="0.25">
      <c r="A115" s="428" t="s">
        <v>437</v>
      </c>
      <c r="B115" s="294"/>
      <c r="C115" s="294"/>
      <c r="D115" s="85" t="s">
        <v>82</v>
      </c>
      <c r="E115" s="85">
        <v>34</v>
      </c>
      <c r="F115" s="86">
        <v>350</v>
      </c>
      <c r="G115" s="254">
        <f t="shared" si="1"/>
        <v>11900</v>
      </c>
    </row>
    <row r="116" spans="1:7" x14ac:dyDescent="0.25">
      <c r="A116" s="428" t="s">
        <v>438</v>
      </c>
      <c r="B116" s="294"/>
      <c r="C116" s="294"/>
      <c r="D116" s="85" t="s">
        <v>82</v>
      </c>
      <c r="E116" s="85">
        <v>22</v>
      </c>
      <c r="F116" s="86">
        <v>2430</v>
      </c>
      <c r="G116" s="254">
        <f t="shared" si="1"/>
        <v>53460</v>
      </c>
    </row>
    <row r="117" spans="1:7" x14ac:dyDescent="0.25">
      <c r="A117" s="428" t="s">
        <v>439</v>
      </c>
      <c r="B117" s="294"/>
      <c r="C117" s="294"/>
      <c r="D117" s="85" t="s">
        <v>82</v>
      </c>
      <c r="E117" s="85">
        <v>15</v>
      </c>
      <c r="F117" s="86">
        <v>1700</v>
      </c>
      <c r="G117" s="254">
        <f t="shared" si="1"/>
        <v>25500</v>
      </c>
    </row>
    <row r="118" spans="1:7" x14ac:dyDescent="0.25">
      <c r="A118" s="428" t="s">
        <v>440</v>
      </c>
      <c r="B118" s="294"/>
      <c r="C118" s="294"/>
      <c r="D118" s="85" t="s">
        <v>82</v>
      </c>
      <c r="E118" s="85">
        <v>16</v>
      </c>
      <c r="F118" s="86">
        <v>1550</v>
      </c>
      <c r="G118" s="254">
        <f t="shared" ref="G118:G165" si="2">E118*F118</f>
        <v>24800</v>
      </c>
    </row>
    <row r="119" spans="1:7" x14ac:dyDescent="0.25">
      <c r="A119" s="428" t="s">
        <v>441</v>
      </c>
      <c r="B119" s="294"/>
      <c r="C119" s="294"/>
      <c r="D119" s="85" t="s">
        <v>82</v>
      </c>
      <c r="E119" s="85">
        <v>16</v>
      </c>
      <c r="F119" s="86">
        <v>490</v>
      </c>
      <c r="G119" s="254">
        <f t="shared" si="2"/>
        <v>7840</v>
      </c>
    </row>
    <row r="120" spans="1:7" x14ac:dyDescent="0.25">
      <c r="A120" s="428" t="s">
        <v>442</v>
      </c>
      <c r="B120" s="294"/>
      <c r="C120" s="294"/>
      <c r="D120" s="85" t="s">
        <v>82</v>
      </c>
      <c r="E120" s="85">
        <v>120</v>
      </c>
      <c r="F120" s="86">
        <v>130</v>
      </c>
      <c r="G120" s="254">
        <f t="shared" si="2"/>
        <v>15600</v>
      </c>
    </row>
    <row r="121" spans="1:7" x14ac:dyDescent="0.25">
      <c r="A121" s="428" t="s">
        <v>443</v>
      </c>
      <c r="B121" s="294"/>
      <c r="C121" s="294"/>
      <c r="D121" s="85" t="s">
        <v>82</v>
      </c>
      <c r="E121" s="85">
        <v>32</v>
      </c>
      <c r="F121" s="86">
        <v>680</v>
      </c>
      <c r="G121" s="254">
        <f t="shared" si="2"/>
        <v>21760</v>
      </c>
    </row>
    <row r="122" spans="1:7" x14ac:dyDescent="0.25">
      <c r="A122" s="428" t="s">
        <v>444</v>
      </c>
      <c r="B122" s="294"/>
      <c r="C122" s="294"/>
      <c r="D122" s="85" t="s">
        <v>82</v>
      </c>
      <c r="E122" s="85">
        <v>30</v>
      </c>
      <c r="F122" s="86">
        <v>3650</v>
      </c>
      <c r="G122" s="254">
        <f t="shared" si="2"/>
        <v>109500</v>
      </c>
    </row>
    <row r="123" spans="1:7" x14ac:dyDescent="0.25">
      <c r="A123" s="428" t="s">
        <v>445</v>
      </c>
      <c r="B123" s="294"/>
      <c r="C123" s="294"/>
      <c r="D123" s="85" t="s">
        <v>82</v>
      </c>
      <c r="E123" s="85">
        <v>900</v>
      </c>
      <c r="F123" s="86">
        <v>106</v>
      </c>
      <c r="G123" s="254">
        <f t="shared" si="2"/>
        <v>95400</v>
      </c>
    </row>
    <row r="124" spans="1:7" x14ac:dyDescent="0.25">
      <c r="A124" s="428" t="s">
        <v>446</v>
      </c>
      <c r="B124" s="294"/>
      <c r="C124" s="294"/>
      <c r="D124" s="85" t="s">
        <v>82</v>
      </c>
      <c r="E124" s="85">
        <v>2</v>
      </c>
      <c r="F124" s="86">
        <v>1950</v>
      </c>
      <c r="G124" s="254">
        <f t="shared" si="2"/>
        <v>3900</v>
      </c>
    </row>
    <row r="125" spans="1:7" x14ac:dyDescent="0.25">
      <c r="A125" s="428" t="s">
        <v>447</v>
      </c>
      <c r="B125" s="294"/>
      <c r="C125" s="294"/>
      <c r="D125" s="85" t="s">
        <v>82</v>
      </c>
      <c r="E125" s="85">
        <v>4</v>
      </c>
      <c r="F125" s="86">
        <v>1500</v>
      </c>
      <c r="G125" s="254">
        <f t="shared" si="2"/>
        <v>6000</v>
      </c>
    </row>
    <row r="126" spans="1:7" x14ac:dyDescent="0.25">
      <c r="A126" s="428" t="s">
        <v>448</v>
      </c>
      <c r="B126" s="294"/>
      <c r="C126" s="294"/>
      <c r="D126" s="85" t="s">
        <v>82</v>
      </c>
      <c r="E126" s="85">
        <v>4</v>
      </c>
      <c r="F126" s="86">
        <v>2500</v>
      </c>
      <c r="G126" s="254">
        <f t="shared" si="2"/>
        <v>10000</v>
      </c>
    </row>
    <row r="127" spans="1:7" x14ac:dyDescent="0.25">
      <c r="A127" s="428" t="s">
        <v>210</v>
      </c>
      <c r="B127" s="294"/>
      <c r="C127" s="294"/>
      <c r="D127" s="85" t="s">
        <v>82</v>
      </c>
      <c r="E127" s="85">
        <v>100</v>
      </c>
      <c r="F127" s="86">
        <v>905.85</v>
      </c>
      <c r="G127" s="254">
        <f>E127*F127+0.45</f>
        <v>90585.45</v>
      </c>
    </row>
    <row r="128" spans="1:7" x14ac:dyDescent="0.25">
      <c r="A128" s="428" t="s">
        <v>449</v>
      </c>
      <c r="B128" s="294"/>
      <c r="C128" s="294"/>
      <c r="D128" s="85" t="s">
        <v>82</v>
      </c>
      <c r="E128" s="85">
        <v>8</v>
      </c>
      <c r="F128" s="86">
        <v>590</v>
      </c>
      <c r="G128" s="254">
        <f t="shared" si="2"/>
        <v>4720</v>
      </c>
    </row>
    <row r="129" spans="1:7" x14ac:dyDescent="0.25">
      <c r="A129" s="428" t="s">
        <v>450</v>
      </c>
      <c r="B129" s="294"/>
      <c r="C129" s="294"/>
      <c r="D129" s="85" t="s">
        <v>82</v>
      </c>
      <c r="E129" s="85">
        <v>1</v>
      </c>
      <c r="F129" s="86">
        <v>2930</v>
      </c>
      <c r="G129" s="254">
        <f t="shared" si="2"/>
        <v>2930</v>
      </c>
    </row>
    <row r="130" spans="1:7" x14ac:dyDescent="0.25">
      <c r="A130" s="428" t="s">
        <v>406</v>
      </c>
      <c r="B130" s="294"/>
      <c r="C130" s="294"/>
      <c r="D130" s="85" t="s">
        <v>82</v>
      </c>
      <c r="E130" s="85">
        <v>2</v>
      </c>
      <c r="F130" s="86">
        <v>2600</v>
      </c>
      <c r="G130" s="254">
        <f t="shared" si="2"/>
        <v>5200</v>
      </c>
    </row>
    <row r="131" spans="1:7" x14ac:dyDescent="0.25">
      <c r="A131" s="428" t="s">
        <v>451</v>
      </c>
      <c r="B131" s="294"/>
      <c r="C131" s="294"/>
      <c r="D131" s="85" t="s">
        <v>82</v>
      </c>
      <c r="E131" s="85">
        <v>3</v>
      </c>
      <c r="F131" s="86">
        <v>1110</v>
      </c>
      <c r="G131" s="254">
        <f t="shared" si="2"/>
        <v>3330</v>
      </c>
    </row>
    <row r="132" spans="1:7" x14ac:dyDescent="0.25">
      <c r="A132" s="428" t="s">
        <v>452</v>
      </c>
      <c r="B132" s="294"/>
      <c r="C132" s="294"/>
      <c r="D132" s="85" t="s">
        <v>82</v>
      </c>
      <c r="E132" s="85">
        <v>2</v>
      </c>
      <c r="F132" s="86">
        <v>540</v>
      </c>
      <c r="G132" s="254">
        <f t="shared" si="2"/>
        <v>1080</v>
      </c>
    </row>
    <row r="133" spans="1:7" x14ac:dyDescent="0.25">
      <c r="A133" s="428" t="s">
        <v>453</v>
      </c>
      <c r="B133" s="294"/>
      <c r="C133" s="294"/>
      <c r="D133" s="85" t="s">
        <v>82</v>
      </c>
      <c r="E133" s="85">
        <v>2</v>
      </c>
      <c r="F133" s="86">
        <v>590</v>
      </c>
      <c r="G133" s="254">
        <f t="shared" si="2"/>
        <v>1180</v>
      </c>
    </row>
    <row r="134" spans="1:7" x14ac:dyDescent="0.25">
      <c r="A134" s="428" t="s">
        <v>454</v>
      </c>
      <c r="B134" s="294"/>
      <c r="C134" s="294"/>
      <c r="D134" s="85" t="s">
        <v>82</v>
      </c>
      <c r="E134" s="85">
        <v>5</v>
      </c>
      <c r="F134" s="86">
        <v>330</v>
      </c>
      <c r="G134" s="254">
        <f t="shared" si="2"/>
        <v>1650</v>
      </c>
    </row>
    <row r="135" spans="1:7" x14ac:dyDescent="0.25">
      <c r="A135" s="428" t="s">
        <v>455</v>
      </c>
      <c r="B135" s="294"/>
      <c r="C135" s="294"/>
      <c r="D135" s="85" t="s">
        <v>82</v>
      </c>
      <c r="E135" s="85">
        <v>4</v>
      </c>
      <c r="F135" s="86">
        <v>260</v>
      </c>
      <c r="G135" s="254">
        <f t="shared" si="2"/>
        <v>1040</v>
      </c>
    </row>
    <row r="136" spans="1:7" x14ac:dyDescent="0.25">
      <c r="A136" s="428" t="s">
        <v>407</v>
      </c>
      <c r="B136" s="294"/>
      <c r="C136" s="294"/>
      <c r="D136" s="85" t="s">
        <v>82</v>
      </c>
      <c r="E136" s="85">
        <v>80</v>
      </c>
      <c r="F136" s="86">
        <v>33</v>
      </c>
      <c r="G136" s="254">
        <f t="shared" si="2"/>
        <v>2640</v>
      </c>
    </row>
    <row r="137" spans="1:7" x14ac:dyDescent="0.25">
      <c r="A137" s="428" t="s">
        <v>408</v>
      </c>
      <c r="B137" s="294"/>
      <c r="C137" s="294"/>
      <c r="D137" s="85" t="s">
        <v>82</v>
      </c>
      <c r="E137" s="85">
        <v>14</v>
      </c>
      <c r="F137" s="86">
        <v>330</v>
      </c>
      <c r="G137" s="254">
        <f t="shared" si="2"/>
        <v>4620</v>
      </c>
    </row>
    <row r="138" spans="1:7" x14ac:dyDescent="0.25">
      <c r="A138" s="428" t="s">
        <v>409</v>
      </c>
      <c r="B138" s="294"/>
      <c r="C138" s="294"/>
      <c r="D138" s="85" t="s">
        <v>82</v>
      </c>
      <c r="E138" s="85">
        <v>10</v>
      </c>
      <c r="F138" s="86">
        <v>590</v>
      </c>
      <c r="G138" s="254">
        <f t="shared" si="2"/>
        <v>5900</v>
      </c>
    </row>
    <row r="139" spans="1:7" x14ac:dyDescent="0.25">
      <c r="A139" s="428" t="s">
        <v>456</v>
      </c>
      <c r="B139" s="294"/>
      <c r="C139" s="294"/>
      <c r="D139" s="85" t="s">
        <v>82</v>
      </c>
      <c r="E139" s="85">
        <v>1</v>
      </c>
      <c r="F139" s="86">
        <v>1950</v>
      </c>
      <c r="G139" s="254">
        <f t="shared" si="2"/>
        <v>1950</v>
      </c>
    </row>
    <row r="140" spans="1:7" x14ac:dyDescent="0.25">
      <c r="A140" s="428" t="s">
        <v>411</v>
      </c>
      <c r="B140" s="294"/>
      <c r="C140" s="294"/>
      <c r="D140" s="85" t="s">
        <v>82</v>
      </c>
      <c r="E140" s="85">
        <v>50</v>
      </c>
      <c r="F140" s="86">
        <v>33</v>
      </c>
      <c r="G140" s="254">
        <f t="shared" si="2"/>
        <v>1650</v>
      </c>
    </row>
    <row r="141" spans="1:7" x14ac:dyDescent="0.25">
      <c r="A141" s="428" t="s">
        <v>457</v>
      </c>
      <c r="B141" s="294"/>
      <c r="C141" s="294"/>
      <c r="D141" s="85" t="s">
        <v>82</v>
      </c>
      <c r="E141" s="85">
        <v>10</v>
      </c>
      <c r="F141" s="86">
        <v>185</v>
      </c>
      <c r="G141" s="254">
        <f t="shared" si="2"/>
        <v>1850</v>
      </c>
    </row>
    <row r="142" spans="1:7" x14ac:dyDescent="0.25">
      <c r="A142" s="428" t="s">
        <v>458</v>
      </c>
      <c r="B142" s="294"/>
      <c r="C142" s="294"/>
      <c r="D142" s="85" t="s">
        <v>82</v>
      </c>
      <c r="E142" s="85">
        <v>2</v>
      </c>
      <c r="F142" s="86">
        <v>300</v>
      </c>
      <c r="G142" s="254">
        <f t="shared" si="2"/>
        <v>600</v>
      </c>
    </row>
    <row r="143" spans="1:7" x14ac:dyDescent="0.25">
      <c r="A143" s="428" t="s">
        <v>459</v>
      </c>
      <c r="B143" s="294"/>
      <c r="C143" s="294"/>
      <c r="D143" s="85" t="s">
        <v>82</v>
      </c>
      <c r="E143" s="85">
        <v>29</v>
      </c>
      <c r="F143" s="86">
        <v>91.1</v>
      </c>
      <c r="G143" s="254">
        <f>E143*F143+0.1</f>
        <v>2641.9999999999995</v>
      </c>
    </row>
    <row r="144" spans="1:7" x14ac:dyDescent="0.25">
      <c r="A144" s="428" t="s">
        <v>460</v>
      </c>
      <c r="B144" s="294"/>
      <c r="C144" s="294"/>
      <c r="D144" s="85" t="s">
        <v>82</v>
      </c>
      <c r="E144" s="85">
        <v>1</v>
      </c>
      <c r="F144" s="86">
        <v>7200</v>
      </c>
      <c r="G144" s="254">
        <f t="shared" si="2"/>
        <v>7200</v>
      </c>
    </row>
    <row r="145" spans="1:7" x14ac:dyDescent="0.25">
      <c r="A145" s="428" t="s">
        <v>461</v>
      </c>
      <c r="B145" s="294"/>
      <c r="C145" s="294"/>
      <c r="D145" s="85" t="s">
        <v>82</v>
      </c>
      <c r="E145" s="85">
        <v>2</v>
      </c>
      <c r="F145" s="86">
        <v>4810</v>
      </c>
      <c r="G145" s="254">
        <f t="shared" si="2"/>
        <v>9620</v>
      </c>
    </row>
    <row r="146" spans="1:7" x14ac:dyDescent="0.25">
      <c r="A146" s="428" t="s">
        <v>462</v>
      </c>
      <c r="B146" s="294"/>
      <c r="C146" s="294"/>
      <c r="D146" s="85" t="s">
        <v>82</v>
      </c>
      <c r="E146" s="85">
        <v>3</v>
      </c>
      <c r="F146" s="86">
        <v>1685</v>
      </c>
      <c r="G146" s="254">
        <f t="shared" si="2"/>
        <v>5055</v>
      </c>
    </row>
    <row r="147" spans="1:7" x14ac:dyDescent="0.25">
      <c r="A147" s="428" t="s">
        <v>463</v>
      </c>
      <c r="B147" s="294"/>
      <c r="C147" s="294"/>
      <c r="D147" s="85" t="s">
        <v>82</v>
      </c>
      <c r="E147" s="85">
        <v>30</v>
      </c>
      <c r="F147" s="86">
        <v>280</v>
      </c>
      <c r="G147" s="254">
        <f t="shared" si="2"/>
        <v>8400</v>
      </c>
    </row>
    <row r="148" spans="1:7" x14ac:dyDescent="0.25">
      <c r="A148" s="428" t="s">
        <v>464</v>
      </c>
      <c r="B148" s="294"/>
      <c r="C148" s="294"/>
      <c r="D148" s="85" t="s">
        <v>82</v>
      </c>
      <c r="E148" s="85">
        <v>200</v>
      </c>
      <c r="F148" s="86">
        <v>40</v>
      </c>
      <c r="G148" s="254">
        <f t="shared" si="2"/>
        <v>8000</v>
      </c>
    </row>
    <row r="149" spans="1:7" x14ac:dyDescent="0.25">
      <c r="A149" s="428" t="s">
        <v>465</v>
      </c>
      <c r="B149" s="294"/>
      <c r="C149" s="294"/>
      <c r="D149" s="85" t="s">
        <v>82</v>
      </c>
      <c r="E149" s="85">
        <v>1000</v>
      </c>
      <c r="F149" s="86">
        <v>1.3</v>
      </c>
      <c r="G149" s="254">
        <f t="shared" si="2"/>
        <v>1300</v>
      </c>
    </row>
    <row r="150" spans="1:7" x14ac:dyDescent="0.25">
      <c r="A150" s="428" t="s">
        <v>466</v>
      </c>
      <c r="B150" s="294"/>
      <c r="C150" s="294"/>
      <c r="D150" s="85" t="s">
        <v>82</v>
      </c>
      <c r="E150" s="85">
        <v>1000</v>
      </c>
      <c r="F150" s="86">
        <v>1.43</v>
      </c>
      <c r="G150" s="254">
        <f t="shared" si="2"/>
        <v>1430</v>
      </c>
    </row>
    <row r="151" spans="1:7" x14ac:dyDescent="0.25">
      <c r="A151" s="428" t="s">
        <v>467</v>
      </c>
      <c r="B151" s="294"/>
      <c r="C151" s="294"/>
      <c r="D151" s="85" t="s">
        <v>82</v>
      </c>
      <c r="E151" s="85">
        <v>1000</v>
      </c>
      <c r="F151" s="86">
        <v>3.64</v>
      </c>
      <c r="G151" s="254">
        <f t="shared" si="2"/>
        <v>3640</v>
      </c>
    </row>
    <row r="152" spans="1:7" x14ac:dyDescent="0.25">
      <c r="A152" s="428" t="s">
        <v>468</v>
      </c>
      <c r="B152" s="294"/>
      <c r="C152" s="294"/>
      <c r="D152" s="85" t="s">
        <v>82</v>
      </c>
      <c r="E152" s="85">
        <v>10</v>
      </c>
      <c r="F152" s="86">
        <v>1200</v>
      </c>
      <c r="G152" s="254">
        <f t="shared" si="2"/>
        <v>12000</v>
      </c>
    </row>
    <row r="153" spans="1:7" x14ac:dyDescent="0.25">
      <c r="A153" s="428" t="s">
        <v>469</v>
      </c>
      <c r="B153" s="294"/>
      <c r="C153" s="294"/>
      <c r="D153" s="85" t="s">
        <v>82</v>
      </c>
      <c r="E153" s="85">
        <v>15</v>
      </c>
      <c r="F153" s="86">
        <v>240</v>
      </c>
      <c r="G153" s="254">
        <f t="shared" si="2"/>
        <v>3600</v>
      </c>
    </row>
    <row r="154" spans="1:7" x14ac:dyDescent="0.25">
      <c r="A154" s="428" t="s">
        <v>470</v>
      </c>
      <c r="B154" s="294"/>
      <c r="C154" s="294"/>
      <c r="D154" s="85" t="s">
        <v>82</v>
      </c>
      <c r="E154" s="85">
        <v>15</v>
      </c>
      <c r="F154" s="86">
        <v>240</v>
      </c>
      <c r="G154" s="254">
        <f t="shared" si="2"/>
        <v>3600</v>
      </c>
    </row>
    <row r="155" spans="1:7" x14ac:dyDescent="0.25">
      <c r="A155" s="428" t="s">
        <v>471</v>
      </c>
      <c r="B155" s="294"/>
      <c r="C155" s="294"/>
      <c r="D155" s="85" t="s">
        <v>82</v>
      </c>
      <c r="E155" s="85">
        <v>21</v>
      </c>
      <c r="F155" s="86">
        <v>215</v>
      </c>
      <c r="G155" s="254">
        <f t="shared" si="2"/>
        <v>4515</v>
      </c>
    </row>
    <row r="156" spans="1:7" x14ac:dyDescent="0.25">
      <c r="A156" s="428" t="s">
        <v>472</v>
      </c>
      <c r="B156" s="294"/>
      <c r="C156" s="294"/>
      <c r="D156" s="85" t="s">
        <v>82</v>
      </c>
      <c r="E156" s="85">
        <v>2</v>
      </c>
      <c r="F156" s="86">
        <v>490</v>
      </c>
      <c r="G156" s="254">
        <f t="shared" si="2"/>
        <v>980</v>
      </c>
    </row>
    <row r="157" spans="1:7" x14ac:dyDescent="0.25">
      <c r="A157" s="428" t="s">
        <v>473</v>
      </c>
      <c r="B157" s="294"/>
      <c r="C157" s="294"/>
      <c r="D157" s="85" t="s">
        <v>82</v>
      </c>
      <c r="E157" s="85">
        <v>1</v>
      </c>
      <c r="F157" s="86">
        <v>401</v>
      </c>
      <c r="G157" s="254">
        <f t="shared" si="2"/>
        <v>401</v>
      </c>
    </row>
    <row r="158" spans="1:7" x14ac:dyDescent="0.25">
      <c r="A158" s="428" t="s">
        <v>474</v>
      </c>
      <c r="B158" s="294"/>
      <c r="C158" s="294"/>
      <c r="D158" s="85" t="s">
        <v>82</v>
      </c>
      <c r="E158" s="85">
        <v>200</v>
      </c>
      <c r="F158" s="86">
        <v>60</v>
      </c>
      <c r="G158" s="254">
        <f t="shared" si="2"/>
        <v>12000</v>
      </c>
    </row>
    <row r="159" spans="1:7" x14ac:dyDescent="0.25">
      <c r="A159" s="428" t="s">
        <v>475</v>
      </c>
      <c r="B159" s="294"/>
      <c r="C159" s="294"/>
      <c r="D159" s="85" t="s">
        <v>82</v>
      </c>
      <c r="E159" s="85">
        <v>1</v>
      </c>
      <c r="F159" s="86">
        <v>1200</v>
      </c>
      <c r="G159" s="254">
        <f t="shared" si="2"/>
        <v>1200</v>
      </c>
    </row>
    <row r="160" spans="1:7" x14ac:dyDescent="0.25">
      <c r="A160" s="428" t="s">
        <v>476</v>
      </c>
      <c r="B160" s="294"/>
      <c r="C160" s="294"/>
      <c r="D160" s="85" t="s">
        <v>82</v>
      </c>
      <c r="E160" s="85">
        <v>1</v>
      </c>
      <c r="F160" s="86">
        <v>1200</v>
      </c>
      <c r="G160" s="254">
        <f t="shared" si="2"/>
        <v>1200</v>
      </c>
    </row>
    <row r="161" spans="1:9" x14ac:dyDescent="0.25">
      <c r="A161" s="428" t="s">
        <v>477</v>
      </c>
      <c r="B161" s="294"/>
      <c r="C161" s="294"/>
      <c r="D161" s="85" t="s">
        <v>82</v>
      </c>
      <c r="E161" s="85">
        <v>1</v>
      </c>
      <c r="F161" s="86">
        <v>1200</v>
      </c>
      <c r="G161" s="254">
        <f t="shared" si="2"/>
        <v>1200</v>
      </c>
    </row>
    <row r="162" spans="1:9" x14ac:dyDescent="0.25">
      <c r="A162" s="428" t="s">
        <v>478</v>
      </c>
      <c r="B162" s="294"/>
      <c r="C162" s="294"/>
      <c r="D162" s="85" t="s">
        <v>82</v>
      </c>
      <c r="E162" s="85">
        <v>1</v>
      </c>
      <c r="F162" s="86">
        <v>1200</v>
      </c>
      <c r="G162" s="254">
        <f t="shared" si="2"/>
        <v>1200</v>
      </c>
    </row>
    <row r="163" spans="1:9" x14ac:dyDescent="0.25">
      <c r="A163" s="428" t="s">
        <v>479</v>
      </c>
      <c r="B163" s="294"/>
      <c r="C163" s="294"/>
      <c r="D163" s="85" t="s">
        <v>82</v>
      </c>
      <c r="E163" s="85">
        <v>1</v>
      </c>
      <c r="F163" s="86">
        <v>7500</v>
      </c>
      <c r="G163" s="254">
        <f t="shared" si="2"/>
        <v>7500</v>
      </c>
    </row>
    <row r="164" spans="1:9" x14ac:dyDescent="0.25">
      <c r="A164" s="428" t="s">
        <v>480</v>
      </c>
      <c r="B164" s="294"/>
      <c r="C164" s="294"/>
      <c r="D164" s="85" t="s">
        <v>82</v>
      </c>
      <c r="E164" s="85">
        <v>5</v>
      </c>
      <c r="F164" s="86">
        <v>2000</v>
      </c>
      <c r="G164" s="254">
        <f t="shared" si="2"/>
        <v>10000</v>
      </c>
    </row>
    <row r="165" spans="1:9" x14ac:dyDescent="0.25">
      <c r="A165" s="402" t="s">
        <v>481</v>
      </c>
      <c r="B165" s="294"/>
      <c r="C165" s="294"/>
      <c r="D165" s="85" t="s">
        <v>82</v>
      </c>
      <c r="E165" s="85">
        <v>12</v>
      </c>
      <c r="F165" s="86">
        <v>1400</v>
      </c>
      <c r="G165" s="254">
        <f t="shared" si="2"/>
        <v>16800</v>
      </c>
    </row>
    <row r="166" spans="1:9" ht="18.75" x14ac:dyDescent="0.25">
      <c r="A166" s="153"/>
      <c r="B166" s="153"/>
      <c r="C166" s="153"/>
      <c r="D166" s="153"/>
      <c r="E166" s="153"/>
      <c r="F166" s="153"/>
      <c r="G166" s="429">
        <f>SUM(G58:G165)</f>
        <v>1761514</v>
      </c>
    </row>
    <row r="167" spans="1:9" ht="18.75" x14ac:dyDescent="0.25">
      <c r="A167" s="255"/>
      <c r="B167" s="255"/>
      <c r="C167" s="255"/>
      <c r="D167" s="255"/>
      <c r="E167" s="255"/>
      <c r="F167" s="255"/>
      <c r="G167" s="238"/>
    </row>
    <row r="168" spans="1:9" ht="18.75" x14ac:dyDescent="0.25">
      <c r="A168" s="255"/>
      <c r="B168" s="255"/>
      <c r="C168" s="255"/>
      <c r="D168" s="255"/>
      <c r="E168" s="255"/>
      <c r="F168" s="255"/>
      <c r="G168" s="238"/>
    </row>
    <row r="169" spans="1:9" ht="18.75" x14ac:dyDescent="0.25">
      <c r="A169" s="255"/>
      <c r="B169" s="255"/>
      <c r="C169" s="255"/>
      <c r="D169" s="255"/>
      <c r="E169" s="255"/>
      <c r="F169" s="255"/>
      <c r="G169" s="238"/>
    </row>
    <row r="170" spans="1:9" ht="32.25" customHeight="1" x14ac:dyDescent="0.25">
      <c r="A170" s="688" t="str">
        <f>'таланты+инициативы0,275'!A77:H77</f>
        <v xml:space="preserve">1.     Расчеты (обоснования) выплат персоналу, непосредственно НЕ связанному с выполнением работы </v>
      </c>
      <c r="B170" s="688"/>
      <c r="C170" s="688"/>
      <c r="D170" s="688"/>
      <c r="E170" s="688"/>
      <c r="F170" s="688"/>
    </row>
    <row r="171" spans="1:9" x14ac:dyDescent="0.25">
      <c r="A171" s="10"/>
      <c r="B171" s="10"/>
      <c r="C171" s="10"/>
      <c r="D171" s="10"/>
      <c r="E171" s="10"/>
      <c r="F171" s="89">
        <f>D44</f>
        <v>0.36249999999999999</v>
      </c>
    </row>
    <row r="172" spans="1:9" ht="31.5" customHeight="1" x14ac:dyDescent="0.25">
      <c r="A172" s="262" t="s">
        <v>0</v>
      </c>
      <c r="B172" s="535" t="s">
        <v>1</v>
      </c>
      <c r="C172" s="94"/>
      <c r="D172" s="535" t="s">
        <v>2</v>
      </c>
      <c r="E172" s="553" t="s">
        <v>3</v>
      </c>
      <c r="F172" s="554"/>
      <c r="G172" s="557" t="s">
        <v>35</v>
      </c>
      <c r="H172" s="94" t="s">
        <v>5</v>
      </c>
      <c r="I172" s="535" t="s">
        <v>6</v>
      </c>
    </row>
    <row r="173" spans="1:9" ht="30" x14ac:dyDescent="0.25">
      <c r="A173" s="325"/>
      <c r="B173" s="535"/>
      <c r="C173" s="94"/>
      <c r="D173" s="535"/>
      <c r="E173" s="94" t="str">
        <f>E21</f>
        <v>(1780,6 часа ×</v>
      </c>
      <c r="F173" s="94" t="s">
        <v>270</v>
      </c>
      <c r="G173" s="557"/>
      <c r="H173" s="94" t="s">
        <v>49</v>
      </c>
      <c r="I173" s="535"/>
    </row>
    <row r="174" spans="1:9" x14ac:dyDescent="0.25">
      <c r="A174" s="326"/>
      <c r="B174" s="535"/>
      <c r="C174" s="94"/>
      <c r="D174" s="535"/>
      <c r="E174" s="94" t="s">
        <v>4</v>
      </c>
      <c r="F174" s="49"/>
      <c r="G174" s="557"/>
      <c r="H174" s="94" t="s">
        <v>271</v>
      </c>
      <c r="I174" s="535"/>
    </row>
    <row r="175" spans="1:9" x14ac:dyDescent="0.25">
      <c r="A175" s="667">
        <v>1</v>
      </c>
      <c r="B175" s="535">
        <v>2</v>
      </c>
      <c r="C175" s="94"/>
      <c r="D175" s="535">
        <v>3</v>
      </c>
      <c r="E175" s="535" t="s">
        <v>269</v>
      </c>
      <c r="F175" s="535">
        <v>5</v>
      </c>
      <c r="G175" s="557" t="s">
        <v>7</v>
      </c>
      <c r="H175" s="94" t="s">
        <v>50</v>
      </c>
      <c r="I175" s="535" t="s">
        <v>51</v>
      </c>
    </row>
    <row r="176" spans="1:9" x14ac:dyDescent="0.25">
      <c r="A176" s="667"/>
      <c r="B176" s="535"/>
      <c r="C176" s="94"/>
      <c r="D176" s="535"/>
      <c r="E176" s="535"/>
      <c r="F176" s="535"/>
      <c r="G176" s="557"/>
      <c r="H176" s="50">
        <v>1780.6</v>
      </c>
      <c r="I176" s="535"/>
    </row>
    <row r="177" spans="1:10" x14ac:dyDescent="0.25">
      <c r="A177" s="327" t="str">
        <f>'инновации+добровольчество0,3625'!A77</f>
        <v>Заведующий МЦ</v>
      </c>
      <c r="B177" s="82">
        <v>144827.70000000001</v>
      </c>
      <c r="C177" s="82"/>
      <c r="D177" s="94">
        <f>1*F171</f>
        <v>0.36249999999999999</v>
      </c>
      <c r="E177" s="52">
        <f>D177*1780.6</f>
        <v>645.46749999999997</v>
      </c>
      <c r="F177" s="53">
        <v>1</v>
      </c>
      <c r="G177" s="54">
        <f>E177/F177</f>
        <v>645.46749999999997</v>
      </c>
      <c r="H177" s="52">
        <f>B177*1.302/1780.6*12</f>
        <v>1270.8008451083906</v>
      </c>
      <c r="I177" s="52">
        <f>G177*H177-60248.57</f>
        <v>760012.07449000014</v>
      </c>
    </row>
    <row r="178" spans="1:10" x14ac:dyDescent="0.25">
      <c r="A178" s="327" t="str">
        <f>'инновации+добровольчество0,3625'!A78</f>
        <v>Водитель</v>
      </c>
      <c r="B178" s="82">
        <v>44257.98</v>
      </c>
      <c r="C178" s="164"/>
      <c r="D178" s="94">
        <f>1*F171</f>
        <v>0.36249999999999999</v>
      </c>
      <c r="E178" s="52">
        <f>D178*1780.6</f>
        <v>645.46749999999997</v>
      </c>
      <c r="F178" s="53">
        <v>1</v>
      </c>
      <c r="G178" s="54">
        <f t="shared" ref="G178:G181" si="3">E178/F178</f>
        <v>645.46749999999997</v>
      </c>
      <c r="H178" s="52">
        <f>B178*1.302/1780.6*12</f>
        <v>388.34475992362138</v>
      </c>
      <c r="I178" s="52">
        <f>G178*H178-18439.71</f>
        <v>232224.21132600008</v>
      </c>
    </row>
    <row r="179" spans="1:10" x14ac:dyDescent="0.25">
      <c r="A179" s="327" t="str">
        <f>'инновации+добровольчество0,3625'!A79</f>
        <v>Рабочий по обслуживанию здания</v>
      </c>
      <c r="B179" s="82">
        <v>44258.09</v>
      </c>
      <c r="C179" s="54"/>
      <c r="D179" s="94">
        <f>0.5*F171</f>
        <v>0.18124999999999999</v>
      </c>
      <c r="E179" s="52">
        <f>D179*1780.6</f>
        <v>322.73374999999999</v>
      </c>
      <c r="F179" s="53">
        <v>1</v>
      </c>
      <c r="G179" s="54">
        <f t="shared" si="3"/>
        <v>322.73374999999999</v>
      </c>
      <c r="H179" s="52">
        <f>B179*1.302/1780.6*12</f>
        <v>388.34572512636191</v>
      </c>
      <c r="I179" s="52">
        <f>G179*H179-9128.57</f>
        <v>116203.70216650001</v>
      </c>
    </row>
    <row r="180" spans="1:10" x14ac:dyDescent="0.25">
      <c r="A180" s="327" t="str">
        <f>'инновации+добровольчество0,3625'!A80</f>
        <v>Уборщик служебных помещений</v>
      </c>
      <c r="B180" s="82">
        <v>44258.09</v>
      </c>
      <c r="C180" s="278"/>
      <c r="D180" s="94">
        <f>1*F171</f>
        <v>0.36249999999999999</v>
      </c>
      <c r="E180" s="52">
        <f>D180*1780.6</f>
        <v>645.46749999999997</v>
      </c>
      <c r="F180" s="53">
        <v>1</v>
      </c>
      <c r="G180" s="54">
        <f t="shared" si="3"/>
        <v>645.46749999999997</v>
      </c>
      <c r="H180" s="52">
        <f>B180*1.302/1780.6*12</f>
        <v>388.34572512636191</v>
      </c>
      <c r="I180" s="52">
        <f>G180*H180-18439.71</f>
        <v>232224.83433300001</v>
      </c>
      <c r="J180" s="160"/>
    </row>
    <row r="181" spans="1:10" x14ac:dyDescent="0.25">
      <c r="A181" s="327" t="str">
        <f>'таланты+инициативы0,275'!A88</f>
        <v>Старший специалист</v>
      </c>
      <c r="B181" s="430">
        <f>'таланты+инициативы0,275'!B88</f>
        <v>78684.75</v>
      </c>
      <c r="C181" s="431"/>
      <c r="D181" s="432">
        <f>F171</f>
        <v>0.36249999999999999</v>
      </c>
      <c r="E181" s="52">
        <f>D181*1780.6</f>
        <v>645.46749999999997</v>
      </c>
      <c r="F181" s="433">
        <v>1</v>
      </c>
      <c r="G181" s="434">
        <f t="shared" si="3"/>
        <v>645.46749999999997</v>
      </c>
      <c r="H181" s="52">
        <f>B181*1.302/1780.6*12</f>
        <v>690.42487588453332</v>
      </c>
      <c r="I181" s="52">
        <f>G181*H181-34323.42</f>
        <v>411323.398575</v>
      </c>
      <c r="J181" s="160"/>
    </row>
    <row r="182" spans="1:10" x14ac:dyDescent="0.25">
      <c r="A182" s="689" t="s">
        <v>28</v>
      </c>
      <c r="B182" s="690"/>
      <c r="C182" s="690"/>
      <c r="D182" s="690"/>
      <c r="E182" s="690"/>
      <c r="F182" s="691"/>
      <c r="G182" s="300"/>
      <c r="H182" s="300"/>
      <c r="I182" s="401">
        <f>SUM(I177:I181)</f>
        <v>1751988.2208905001</v>
      </c>
    </row>
    <row r="183" spans="1:10" x14ac:dyDescent="0.25">
      <c r="A183" s="328"/>
      <c r="B183" s="328"/>
      <c r="C183" s="328"/>
      <c r="D183" s="329"/>
      <c r="E183" s="329"/>
      <c r="F183" s="329"/>
      <c r="G183" s="329"/>
      <c r="H183" s="329"/>
      <c r="I183" s="330"/>
    </row>
    <row r="184" spans="1:10" s="41" customFormat="1" ht="14.45" customHeight="1" x14ac:dyDescent="0.25">
      <c r="A184" s="559" t="s">
        <v>260</v>
      </c>
      <c r="B184" s="559"/>
      <c r="C184" s="559"/>
      <c r="D184" s="590"/>
      <c r="E184" s="590"/>
      <c r="F184" s="590"/>
      <c r="G184" s="590"/>
      <c r="H184" s="590"/>
    </row>
    <row r="185" spans="1:10" s="41" customFormat="1" ht="14.45" customHeight="1" x14ac:dyDescent="0.25">
      <c r="A185" s="674" t="s">
        <v>58</v>
      </c>
      <c r="B185" s="677" t="s">
        <v>153</v>
      </c>
      <c r="C185" s="678"/>
      <c r="D185" s="683"/>
      <c r="E185" s="684"/>
      <c r="F185" s="685"/>
      <c r="G185" s="119"/>
      <c r="H185" s="119"/>
    </row>
    <row r="186" spans="1:10" s="41" customFormat="1" ht="14.45" customHeight="1" x14ac:dyDescent="0.25">
      <c r="A186" s="675"/>
      <c r="B186" s="679"/>
      <c r="C186" s="680"/>
      <c r="D186" s="686" t="s">
        <v>157</v>
      </c>
      <c r="E186" s="675" t="s">
        <v>163</v>
      </c>
      <c r="F186" s="675" t="s">
        <v>6</v>
      </c>
    </row>
    <row r="187" spans="1:10" s="41" customFormat="1" ht="44.25" customHeight="1" x14ac:dyDescent="0.25">
      <c r="A187" s="676"/>
      <c r="B187" s="681"/>
      <c r="C187" s="682"/>
      <c r="D187" s="687"/>
      <c r="E187" s="676"/>
      <c r="F187" s="676"/>
    </row>
    <row r="188" spans="1:10" s="41" customFormat="1" ht="18.75" x14ac:dyDescent="0.25">
      <c r="A188" s="403">
        <v>1</v>
      </c>
      <c r="B188" s="665">
        <v>2</v>
      </c>
      <c r="C188" s="666"/>
      <c r="D188" s="403">
        <v>5</v>
      </c>
      <c r="E188" s="403">
        <v>6</v>
      </c>
      <c r="F188" s="403">
        <v>7</v>
      </c>
    </row>
    <row r="189" spans="1:10" s="41" customFormat="1" ht="18.75" x14ac:dyDescent="0.25">
      <c r="A189" s="404" t="s">
        <v>160</v>
      </c>
      <c r="B189" s="403">
        <f>F206</f>
        <v>0.36249999999999999</v>
      </c>
      <c r="C189" s="405"/>
      <c r="D189" s="406">
        <f>'таланты+инициативы0,275'!D97</f>
        <v>30722</v>
      </c>
      <c r="E189" s="407">
        <f t="shared" ref="E189:E191" si="4">D189*30.2%</f>
        <v>9278.0439999999999</v>
      </c>
      <c r="F189" s="407">
        <f>(D189+E189)*B189-0.02</f>
        <v>14499.99595</v>
      </c>
    </row>
    <row r="190" spans="1:10" s="41" customFormat="1" ht="18.75" x14ac:dyDescent="0.25">
      <c r="A190" s="404" t="s">
        <v>161</v>
      </c>
      <c r="B190" s="403">
        <f>1*F171</f>
        <v>0.36249999999999999</v>
      </c>
      <c r="C190" s="405"/>
      <c r="D190" s="406">
        <f>'таланты+инициативы0,275'!D98</f>
        <v>15361</v>
      </c>
      <c r="E190" s="407">
        <f t="shared" si="4"/>
        <v>4639.0219999999999</v>
      </c>
      <c r="F190" s="407">
        <f t="shared" ref="F190" si="5">(D190+E190)*B190</f>
        <v>7250.0079750000004</v>
      </c>
    </row>
    <row r="191" spans="1:10" s="41" customFormat="1" ht="18.75" x14ac:dyDescent="0.25">
      <c r="A191" s="404" t="s">
        <v>140</v>
      </c>
      <c r="B191" s="403">
        <f>1*F171</f>
        <v>0.36249999999999999</v>
      </c>
      <c r="C191" s="405"/>
      <c r="D191" s="406">
        <f>'таланты+инициативы0,275'!D99</f>
        <v>30722</v>
      </c>
      <c r="E191" s="407">
        <f t="shared" si="4"/>
        <v>9278.0439999999999</v>
      </c>
      <c r="F191" s="407">
        <f>(D191+E191)*B191-0.02</f>
        <v>14499.99595</v>
      </c>
    </row>
    <row r="192" spans="1:10" s="41" customFormat="1" ht="18.75" x14ac:dyDescent="0.25">
      <c r="A192" s="408"/>
      <c r="B192" s="409"/>
      <c r="C192" s="410"/>
      <c r="D192" s="210"/>
      <c r="E192" s="210"/>
      <c r="F192" s="435">
        <f>F189+F190+F191</f>
        <v>36249.999875000001</v>
      </c>
    </row>
    <row r="193" spans="1:8" s="41" customFormat="1" ht="14.45" hidden="1" customHeight="1" x14ac:dyDescent="0.25">
      <c r="A193" s="559" t="s">
        <v>165</v>
      </c>
      <c r="B193" s="559"/>
      <c r="C193" s="559"/>
      <c r="D193" s="559"/>
      <c r="E193" s="559"/>
      <c r="F193" s="559"/>
      <c r="G193" s="559"/>
      <c r="H193" s="559"/>
    </row>
    <row r="194" spans="1:8" s="41" customFormat="1" ht="14.45" hidden="1" customHeight="1" x14ac:dyDescent="0.25">
      <c r="A194" s="560" t="s">
        <v>58</v>
      </c>
      <c r="B194" s="595" t="s">
        <v>153</v>
      </c>
      <c r="C194" s="671"/>
      <c r="D194" s="536" t="s">
        <v>154</v>
      </c>
      <c r="E194" s="669"/>
      <c r="F194" s="669"/>
      <c r="G194" s="669"/>
      <c r="H194" s="537"/>
    </row>
    <row r="195" spans="1:8" s="41" customFormat="1" ht="14.45" hidden="1" customHeight="1" x14ac:dyDescent="0.25">
      <c r="A195" s="561"/>
      <c r="B195" s="597"/>
      <c r="C195" s="598"/>
      <c r="D195" s="588" t="s">
        <v>155</v>
      </c>
      <c r="E195" s="560" t="s">
        <v>156</v>
      </c>
      <c r="F195" s="637" t="s">
        <v>157</v>
      </c>
      <c r="G195" s="560" t="s">
        <v>163</v>
      </c>
      <c r="H195" s="560" t="s">
        <v>6</v>
      </c>
    </row>
    <row r="196" spans="1:8" s="41" customFormat="1" ht="15" hidden="1" x14ac:dyDescent="0.25">
      <c r="A196" s="562"/>
      <c r="B196" s="599"/>
      <c r="C196" s="600"/>
      <c r="D196" s="668"/>
      <c r="E196" s="562"/>
      <c r="F196" s="603"/>
      <c r="G196" s="562"/>
      <c r="H196" s="562"/>
    </row>
    <row r="197" spans="1:8" s="41" customFormat="1" ht="15" hidden="1" x14ac:dyDescent="0.25">
      <c r="A197" s="209">
        <v>1</v>
      </c>
      <c r="B197" s="536">
        <v>2</v>
      </c>
      <c r="C197" s="537"/>
      <c r="D197" s="209">
        <v>3</v>
      </c>
      <c r="E197" s="209">
        <v>4</v>
      </c>
      <c r="F197" s="209">
        <v>5</v>
      </c>
      <c r="G197" s="209">
        <v>6</v>
      </c>
      <c r="H197" s="209">
        <v>7</v>
      </c>
    </row>
    <row r="198" spans="1:8" s="41" customFormat="1" ht="15" hidden="1" x14ac:dyDescent="0.25">
      <c r="A198" s="208" t="s">
        <v>158</v>
      </c>
      <c r="B198" s="209">
        <v>0.39300000000000002</v>
      </c>
      <c r="C198" s="267">
        <v>1</v>
      </c>
      <c r="D198" s="143">
        <v>30497.8</v>
      </c>
      <c r="E198" s="105">
        <v>41441.4</v>
      </c>
      <c r="F198" s="143">
        <f>30497.8*0.393</f>
        <v>11985.635400000001</v>
      </c>
      <c r="G198" s="174">
        <f>F198*30.2%</f>
        <v>3619.6618908</v>
      </c>
      <c r="H198" s="174">
        <f>F198+G198</f>
        <v>15605.297290800001</v>
      </c>
    </row>
    <row r="199" spans="1:8" s="41" customFormat="1" ht="15" hidden="1" x14ac:dyDescent="0.25">
      <c r="A199" s="208" t="s">
        <v>160</v>
      </c>
      <c r="B199" s="209">
        <f>1*0.393</f>
        <v>0.39300000000000002</v>
      </c>
      <c r="C199" s="267"/>
      <c r="D199" s="143">
        <v>8353.5499999999993</v>
      </c>
      <c r="E199" s="105">
        <v>11244.72</v>
      </c>
      <c r="F199" s="143">
        <f>8353.55*0.393</f>
        <v>3282.94515</v>
      </c>
      <c r="G199" s="174">
        <f>F199*30.2%</f>
        <v>991.4494353</v>
      </c>
      <c r="H199" s="174">
        <f>F199+G199</f>
        <v>4274.3945853000005</v>
      </c>
    </row>
    <row r="200" spans="1:8" s="41" customFormat="1" ht="15" hidden="1" x14ac:dyDescent="0.25">
      <c r="A200" s="208" t="s">
        <v>161</v>
      </c>
      <c r="B200" s="209">
        <f>0.5*0.393</f>
        <v>0.19650000000000001</v>
      </c>
      <c r="C200" s="267"/>
      <c r="D200" s="143">
        <v>3761.62</v>
      </c>
      <c r="E200" s="105">
        <v>4983</v>
      </c>
      <c r="F200" s="143">
        <f>3761.62*0.393</f>
        <v>1478.31666</v>
      </c>
      <c r="G200" s="174">
        <f>F200*30.2%</f>
        <v>446.45163131999999</v>
      </c>
      <c r="H200" s="174">
        <f>F200+G200</f>
        <v>1924.7682913199999</v>
      </c>
    </row>
    <row r="201" spans="1:8" s="41" customFormat="1" ht="15" hidden="1" x14ac:dyDescent="0.25">
      <c r="A201" s="208" t="s">
        <v>140</v>
      </c>
      <c r="B201" s="209">
        <f>1*0.393</f>
        <v>0.39300000000000002</v>
      </c>
      <c r="C201" s="267"/>
      <c r="D201" s="143">
        <v>6266.1</v>
      </c>
      <c r="E201" s="105">
        <v>8398.2000000000007</v>
      </c>
      <c r="F201" s="143">
        <f>6266.1*0.393</f>
        <v>2462.5773000000004</v>
      </c>
      <c r="G201" s="174">
        <f>F201*30.2%</f>
        <v>743.69834460000004</v>
      </c>
      <c r="H201" s="174">
        <f>F201+G201</f>
        <v>3206.2756446000003</v>
      </c>
    </row>
    <row r="202" spans="1:8" s="41" customFormat="1" ht="15" hidden="1" x14ac:dyDescent="0.25">
      <c r="A202" s="208" t="s">
        <v>162</v>
      </c>
      <c r="B202" s="209">
        <f>3*0.393</f>
        <v>1.179</v>
      </c>
      <c r="C202" s="267"/>
      <c r="D202" s="143">
        <v>20749.32</v>
      </c>
      <c r="E202" s="105">
        <v>28148.04</v>
      </c>
      <c r="F202" s="143">
        <f>20749.32*0.393</f>
        <v>8154.4827599999999</v>
      </c>
      <c r="G202" s="174">
        <f>F202*30.2%</f>
        <v>2462.6537935199999</v>
      </c>
      <c r="H202" s="174">
        <f>F202+G202</f>
        <v>10617.13655352</v>
      </c>
    </row>
    <row r="203" spans="1:8" s="41" customFormat="1" ht="18.75" hidden="1" x14ac:dyDescent="0.25">
      <c r="A203" s="146"/>
      <c r="B203" s="265"/>
      <c r="C203" s="147"/>
      <c r="D203" s="120">
        <f>SUM(D198:D202)</f>
        <v>69628.39</v>
      </c>
      <c r="E203" s="120">
        <f>SUM(E198:E202)</f>
        <v>94215.360000000015</v>
      </c>
      <c r="F203" s="120">
        <f>SUM(F198:F202)</f>
        <v>27363.957269999999</v>
      </c>
      <c r="G203" s="120">
        <f>SUM(G198:G202)</f>
        <v>8263.91509554</v>
      </c>
      <c r="H203" s="210"/>
    </row>
    <row r="204" spans="1:8" s="41" customFormat="1" ht="18.75" x14ac:dyDescent="0.25">
      <c r="A204" s="333"/>
      <c r="B204" s="334"/>
      <c r="C204" s="334"/>
      <c r="D204" s="335"/>
      <c r="E204" s="335"/>
      <c r="F204" s="335"/>
      <c r="G204" s="199"/>
      <c r="H204" s="200"/>
    </row>
    <row r="205" spans="1:8" ht="15.6" customHeight="1" x14ac:dyDescent="0.25">
      <c r="A205" s="594" t="s">
        <v>12</v>
      </c>
      <c r="B205" s="594"/>
      <c r="C205" s="594"/>
      <c r="D205" s="594"/>
      <c r="E205" s="594"/>
      <c r="F205" s="594"/>
      <c r="H205" s="160"/>
    </row>
    <row r="206" spans="1:8" x14ac:dyDescent="0.25">
      <c r="A206" s="154"/>
      <c r="B206" s="154"/>
      <c r="C206" s="154"/>
      <c r="D206" s="154"/>
      <c r="E206" s="154"/>
      <c r="F206" s="155">
        <f>F171</f>
        <v>0.36249999999999999</v>
      </c>
    </row>
    <row r="207" spans="1:8" ht="15.75" customHeight="1" x14ac:dyDescent="0.25">
      <c r="A207" s="667" t="s">
        <v>13</v>
      </c>
      <c r="B207" s="667" t="s">
        <v>11</v>
      </c>
      <c r="C207" s="304"/>
      <c r="D207" s="667" t="s">
        <v>14</v>
      </c>
      <c r="E207" s="667" t="s">
        <v>15</v>
      </c>
      <c r="F207" s="672" t="s">
        <v>6</v>
      </c>
    </row>
    <row r="208" spans="1:8" x14ac:dyDescent="0.25">
      <c r="A208" s="667"/>
      <c r="B208" s="667"/>
      <c r="C208" s="304"/>
      <c r="D208" s="667"/>
      <c r="E208" s="667"/>
      <c r="F208" s="673"/>
    </row>
    <row r="209" spans="1:7" x14ac:dyDescent="0.25">
      <c r="A209" s="260">
        <v>1</v>
      </c>
      <c r="B209" s="260">
        <v>2</v>
      </c>
      <c r="C209" s="260"/>
      <c r="D209" s="260">
        <v>3</v>
      </c>
      <c r="E209" s="260">
        <v>4</v>
      </c>
      <c r="F209" s="260" t="s">
        <v>172</v>
      </c>
    </row>
    <row r="210" spans="1:7" x14ac:dyDescent="0.25">
      <c r="A210" s="436" t="s">
        <v>17</v>
      </c>
      <c r="B210" s="304" t="s">
        <v>18</v>
      </c>
      <c r="C210" s="304"/>
      <c r="D210" s="73">
        <f>55*F206</f>
        <v>19.9375</v>
      </c>
      <c r="E210" s="363">
        <f>'таланты+инициативы0,275'!E108</f>
        <v>4250</v>
      </c>
      <c r="F210" s="73">
        <f>D210*E210</f>
        <v>84734.375</v>
      </c>
    </row>
    <row r="211" spans="1:7" ht="18.75" x14ac:dyDescent="0.25">
      <c r="A211" s="436" t="s">
        <v>219</v>
      </c>
      <c r="B211" s="304" t="s">
        <v>186</v>
      </c>
      <c r="C211" s="304"/>
      <c r="D211" s="304">
        <f>106.3*F206</f>
        <v>38.533749999999998</v>
      </c>
      <c r="E211" s="363">
        <f>'таланты+инициативы0,275'!E109</f>
        <v>75</v>
      </c>
      <c r="F211" s="73">
        <f>D211*E211</f>
        <v>2890.03125</v>
      </c>
    </row>
    <row r="212" spans="1:7" ht="18.75" x14ac:dyDescent="0.25">
      <c r="A212" s="436" t="s">
        <v>220</v>
      </c>
      <c r="B212" s="304" t="s">
        <v>52</v>
      </c>
      <c r="C212" s="304"/>
      <c r="D212" s="304">
        <f>1*F206</f>
        <v>0.36249999999999999</v>
      </c>
      <c r="E212" s="363">
        <f>'таланты+инициативы0,275'!E110</f>
        <v>38604.550000000003</v>
      </c>
      <c r="F212" s="73">
        <f t="shared" ref="F212:F215" si="6">D212*E212</f>
        <v>13994.149375000001</v>
      </c>
    </row>
    <row r="213" spans="1:7" x14ac:dyDescent="0.25">
      <c r="A213" s="436" t="s">
        <v>16</v>
      </c>
      <c r="B213" s="304" t="s">
        <v>81</v>
      </c>
      <c r="C213" s="304"/>
      <c r="D213" s="91">
        <f>6*F206</f>
        <v>2.1749999999999998</v>
      </c>
      <c r="E213" s="363">
        <f>'таланты+инициативы0,275'!E111</f>
        <v>8026.54</v>
      </c>
      <c r="F213" s="73">
        <f t="shared" si="6"/>
        <v>17457.7245</v>
      </c>
    </row>
    <row r="214" spans="1:7" x14ac:dyDescent="0.25">
      <c r="A214" s="436" t="s">
        <v>193</v>
      </c>
      <c r="B214" s="283" t="s">
        <v>22</v>
      </c>
      <c r="C214" s="209"/>
      <c r="D214" s="161">
        <f>9*F206</f>
        <v>3.2624999999999997</v>
      </c>
      <c r="E214" s="363">
        <f>'таланты+инициативы0,275'!E112</f>
        <v>2655.05</v>
      </c>
      <c r="F214" s="73">
        <f t="shared" si="6"/>
        <v>8662.1006249999991</v>
      </c>
    </row>
    <row r="215" spans="1:7" x14ac:dyDescent="0.25">
      <c r="A215" s="436" t="s">
        <v>221</v>
      </c>
      <c r="B215" s="304" t="s">
        <v>81</v>
      </c>
      <c r="C215" s="209"/>
      <c r="D215" s="161">
        <f>1*F206</f>
        <v>0.36249999999999999</v>
      </c>
      <c r="E215" s="363">
        <f>'таланты+инициативы0,275'!E113</f>
        <v>17618.27</v>
      </c>
      <c r="F215" s="73">
        <f t="shared" si="6"/>
        <v>6386.622875</v>
      </c>
    </row>
    <row r="216" spans="1:7" ht="18.75" x14ac:dyDescent="0.25">
      <c r="A216" s="664"/>
      <c r="B216" s="664"/>
      <c r="C216" s="664"/>
      <c r="D216" s="664"/>
      <c r="E216" s="664"/>
      <c r="F216" s="437">
        <f>SUM(F210:F215)</f>
        <v>134125.00362500001</v>
      </c>
    </row>
    <row r="217" spans="1:7" hidden="1" x14ac:dyDescent="0.25">
      <c r="A217" s="89"/>
      <c r="B217" s="89"/>
      <c r="C217" s="89"/>
      <c r="D217" s="89"/>
      <c r="E217" s="89"/>
      <c r="F217" s="90"/>
    </row>
    <row r="218" spans="1:7" hidden="1" x14ac:dyDescent="0.25">
      <c r="A218" s="670" t="s">
        <v>108</v>
      </c>
      <c r="B218" s="670"/>
      <c r="C218" s="670"/>
      <c r="D218" s="670"/>
      <c r="E218" s="670"/>
      <c r="F218" s="670"/>
      <c r="G218" s="176"/>
    </row>
    <row r="219" spans="1:7" ht="38.25" hidden="1" x14ac:dyDescent="0.25">
      <c r="A219" s="208" t="s">
        <v>109</v>
      </c>
      <c r="B219" s="209" t="s">
        <v>110</v>
      </c>
      <c r="C219" s="290"/>
      <c r="D219" s="209" t="s">
        <v>114</v>
      </c>
      <c r="E219" s="209" t="s">
        <v>111</v>
      </c>
      <c r="F219" s="209" t="s">
        <v>112</v>
      </c>
      <c r="G219" s="279" t="s">
        <v>6</v>
      </c>
    </row>
    <row r="220" spans="1:7" hidden="1" x14ac:dyDescent="0.25">
      <c r="A220" s="208">
        <v>1</v>
      </c>
      <c r="B220" s="209">
        <v>2</v>
      </c>
      <c r="C220" s="290"/>
      <c r="D220" s="209">
        <v>3</v>
      </c>
      <c r="E220" s="209">
        <v>4</v>
      </c>
      <c r="F220" s="209">
        <v>5</v>
      </c>
      <c r="G220" s="311" t="s">
        <v>258</v>
      </c>
    </row>
    <row r="221" spans="1:7" hidden="1" x14ac:dyDescent="0.25">
      <c r="A221" s="209" t="s">
        <v>113</v>
      </c>
      <c r="B221" s="209">
        <v>1</v>
      </c>
      <c r="C221" s="209">
        <f>'инновации+добровольчество0,3625'!C98</f>
        <v>0</v>
      </c>
      <c r="D221" s="209">
        <f>'инновации+добровольчество0,3625'!D98</f>
        <v>12</v>
      </c>
      <c r="E221" s="209">
        <f>'инновации+добровольчество0,3625'!E98</f>
        <v>75</v>
      </c>
      <c r="F221" s="105">
        <v>0</v>
      </c>
      <c r="G221" s="157">
        <f>F221*D228</f>
        <v>0</v>
      </c>
    </row>
    <row r="222" spans="1:7" ht="18.75" hidden="1" x14ac:dyDescent="0.25">
      <c r="A222" s="119"/>
      <c r="B222" s="119"/>
      <c r="C222" s="119"/>
      <c r="D222" s="119"/>
      <c r="E222" s="265" t="s">
        <v>86</v>
      </c>
      <c r="F222" s="120"/>
      <c r="G222" s="253">
        <f>G221</f>
        <v>0</v>
      </c>
    </row>
    <row r="223" spans="1:7" hidden="1" x14ac:dyDescent="0.25">
      <c r="A223" s="89"/>
      <c r="B223" s="89"/>
      <c r="C223" s="89"/>
      <c r="D223" s="89"/>
      <c r="E223" s="89"/>
      <c r="F223" s="90"/>
    </row>
    <row r="224" spans="1:7" hidden="1" x14ac:dyDescent="0.25">
      <c r="A224" s="89"/>
      <c r="B224" s="89"/>
      <c r="C224" s="89"/>
      <c r="D224" s="89"/>
      <c r="E224" s="89"/>
      <c r="F224" s="90"/>
    </row>
    <row r="225" spans="1:7" x14ac:dyDescent="0.25">
      <c r="A225" s="89"/>
      <c r="B225" s="89"/>
      <c r="C225" s="89"/>
      <c r="D225" s="89"/>
      <c r="E225" s="89"/>
      <c r="F225" s="90"/>
    </row>
    <row r="226" spans="1:7" x14ac:dyDescent="0.25">
      <c r="A226" s="643" t="s">
        <v>217</v>
      </c>
      <c r="B226" s="643"/>
      <c r="C226" s="643"/>
      <c r="D226" s="643"/>
      <c r="E226" s="643"/>
      <c r="F226" s="643"/>
    </row>
    <row r="227" spans="1:7" x14ac:dyDescent="0.25">
      <c r="A227" s="303" t="s">
        <v>79</v>
      </c>
      <c r="B227" s="6" t="s">
        <v>299</v>
      </c>
    </row>
    <row r="228" spans="1:7" x14ac:dyDescent="0.25">
      <c r="D228" s="151">
        <f>F206</f>
        <v>0.36249999999999999</v>
      </c>
    </row>
    <row r="229" spans="1:7" ht="13.15" customHeight="1" x14ac:dyDescent="0.25">
      <c r="A229" s="634" t="s">
        <v>27</v>
      </c>
      <c r="B229" s="634"/>
      <c r="C229" s="294"/>
      <c r="D229" s="634" t="s">
        <v>11</v>
      </c>
      <c r="E229" s="294" t="s">
        <v>46</v>
      </c>
      <c r="F229" s="294" t="s">
        <v>15</v>
      </c>
      <c r="G229" s="660" t="s">
        <v>6</v>
      </c>
    </row>
    <row r="230" spans="1:7" x14ac:dyDescent="0.25">
      <c r="A230" s="634"/>
      <c r="B230" s="634"/>
      <c r="C230" s="294"/>
      <c r="D230" s="634"/>
      <c r="E230" s="294"/>
      <c r="F230" s="294"/>
      <c r="G230" s="661"/>
    </row>
    <row r="231" spans="1:7" x14ac:dyDescent="0.25">
      <c r="A231" s="631">
        <v>1</v>
      </c>
      <c r="B231" s="633"/>
      <c r="C231" s="295"/>
      <c r="D231" s="294">
        <v>2</v>
      </c>
      <c r="E231" s="294">
        <v>3</v>
      </c>
      <c r="F231" s="294">
        <v>4</v>
      </c>
      <c r="G231" s="74" t="s">
        <v>66</v>
      </c>
    </row>
    <row r="232" spans="1:7" x14ac:dyDescent="0.25">
      <c r="A232" s="638" t="str">
        <f>A47</f>
        <v>Суточные</v>
      </c>
      <c r="B232" s="639"/>
      <c r="C232" s="297"/>
      <c r="D232" s="294" t="str">
        <f>D47</f>
        <v>сутки</v>
      </c>
      <c r="E232" s="214">
        <f>25*D228*4</f>
        <v>36.25</v>
      </c>
      <c r="F232" s="307">
        <f>'таланты+инициативы0,275'!F126</f>
        <v>450</v>
      </c>
      <c r="G232" s="76">
        <f>E232*F232</f>
        <v>16312.5</v>
      </c>
    </row>
    <row r="233" spans="1:7" x14ac:dyDescent="0.25">
      <c r="A233" s="638" t="str">
        <f>A48</f>
        <v>Проезд</v>
      </c>
      <c r="B233" s="639"/>
      <c r="C233" s="297"/>
      <c r="D233" s="294" t="str">
        <f>D48</f>
        <v xml:space="preserve">Ед. </v>
      </c>
      <c r="E233" s="214">
        <f>25*D228</f>
        <v>9.0625</v>
      </c>
      <c r="F233" s="307">
        <f>'таланты+инициативы0,275'!F127</f>
        <v>9000</v>
      </c>
      <c r="G233" s="76">
        <f>E233*F233</f>
        <v>81562.5</v>
      </c>
    </row>
    <row r="234" spans="1:7" x14ac:dyDescent="0.25">
      <c r="A234" s="638" t="str">
        <f>A49</f>
        <v xml:space="preserve">Проживание </v>
      </c>
      <c r="B234" s="639"/>
      <c r="C234" s="297"/>
      <c r="D234" s="294" t="str">
        <f>D49</f>
        <v>сутки</v>
      </c>
      <c r="E234" s="214">
        <f>25*3*D228</f>
        <v>27.1875</v>
      </c>
      <c r="F234" s="307">
        <f>'таланты+инициативы0,275'!F128</f>
        <v>2000</v>
      </c>
      <c r="G234" s="76">
        <f>E234*F234</f>
        <v>54375</v>
      </c>
    </row>
    <row r="235" spans="1:7" ht="18.75" x14ac:dyDescent="0.25">
      <c r="A235" s="640" t="s">
        <v>117</v>
      </c>
      <c r="B235" s="641"/>
      <c r="C235" s="305"/>
      <c r="D235" s="75"/>
      <c r="E235" s="77"/>
      <c r="F235" s="77"/>
      <c r="G235" s="422">
        <f>SUM(G232:G234)</f>
        <v>152250</v>
      </c>
    </row>
    <row r="236" spans="1:7" x14ac:dyDescent="0.25">
      <c r="A236" s="655" t="s">
        <v>36</v>
      </c>
      <c r="B236" s="655"/>
      <c r="C236" s="655"/>
      <c r="D236" s="655"/>
      <c r="E236" s="655"/>
      <c r="F236" s="655"/>
    </row>
    <row r="237" spans="1:7" x14ac:dyDescent="0.25">
      <c r="D237" s="158">
        <f>D228</f>
        <v>0.36249999999999999</v>
      </c>
    </row>
    <row r="238" spans="1:7" x14ac:dyDescent="0.25">
      <c r="A238" s="634" t="s">
        <v>24</v>
      </c>
      <c r="B238" s="634" t="s">
        <v>11</v>
      </c>
      <c r="C238" s="294"/>
      <c r="D238" s="634" t="s">
        <v>46</v>
      </c>
      <c r="E238" s="634" t="s">
        <v>15</v>
      </c>
      <c r="F238" s="635" t="s">
        <v>175</v>
      </c>
      <c r="G238" s="660" t="s">
        <v>6</v>
      </c>
    </row>
    <row r="239" spans="1:7" x14ac:dyDescent="0.25">
      <c r="A239" s="634"/>
      <c r="B239" s="634"/>
      <c r="C239" s="294"/>
      <c r="D239" s="634"/>
      <c r="E239" s="634"/>
      <c r="F239" s="636"/>
      <c r="G239" s="661"/>
    </row>
    <row r="240" spans="1:7" x14ac:dyDescent="0.25">
      <c r="A240" s="294">
        <v>1</v>
      </c>
      <c r="B240" s="294">
        <v>2</v>
      </c>
      <c r="C240" s="294"/>
      <c r="D240" s="294">
        <v>3</v>
      </c>
      <c r="E240" s="269">
        <v>4</v>
      </c>
      <c r="F240" s="269">
        <v>5</v>
      </c>
      <c r="G240" s="74" t="s">
        <v>67</v>
      </c>
    </row>
    <row r="241" spans="1:7" x14ac:dyDescent="0.25">
      <c r="A241" s="51" t="str">
        <f>'инновации+добровольчество0,3625'!A128</f>
        <v>переговоры по району, мин</v>
      </c>
      <c r="B241" s="94" t="s">
        <v>22</v>
      </c>
      <c r="C241" s="209"/>
      <c r="D241" s="339">
        <f>100*D237</f>
        <v>36.25</v>
      </c>
      <c r="E241" s="420">
        <v>2.5</v>
      </c>
      <c r="F241" s="94">
        <f>'таланты+инициативы0,275'!F135</f>
        <v>12</v>
      </c>
      <c r="G241" s="76">
        <f>D241*E241*F241+0.09</f>
        <v>1087.5899999999999</v>
      </c>
    </row>
    <row r="242" spans="1:7" x14ac:dyDescent="0.25">
      <c r="A242" s="51" t="str">
        <f>'инновации+добровольчество0,3625'!A129</f>
        <v>Переговоры за пределами района,мин</v>
      </c>
      <c r="B242" s="94" t="s">
        <v>22</v>
      </c>
      <c r="C242" s="209"/>
      <c r="D242" s="336">
        <f>202.83*D237</f>
        <v>73.525874999999999</v>
      </c>
      <c r="E242" s="332">
        <v>6</v>
      </c>
      <c r="F242" s="94">
        <f>'таланты+инициативы0,275'!F136</f>
        <v>12</v>
      </c>
      <c r="G242" s="76">
        <f t="shared" ref="G242:G243" si="7">D242*E242*F242</f>
        <v>5293.8630000000003</v>
      </c>
    </row>
    <row r="243" spans="1:7" x14ac:dyDescent="0.25">
      <c r="A243" s="51" t="str">
        <f>'инновации+добровольчество0,3625'!A130</f>
        <v>Абоненская плата за услуги связи, номеров</v>
      </c>
      <c r="B243" s="94" t="s">
        <v>22</v>
      </c>
      <c r="C243" s="209"/>
      <c r="D243" s="337">
        <f>1*D237</f>
        <v>0.36249999999999999</v>
      </c>
      <c r="E243" s="338">
        <v>2183</v>
      </c>
      <c r="F243" s="94">
        <f>'таланты+инициативы0,275'!F137</f>
        <v>12</v>
      </c>
      <c r="G243" s="76">
        <f t="shared" si="7"/>
        <v>9496.0499999999993</v>
      </c>
    </row>
    <row r="244" spans="1:7" x14ac:dyDescent="0.25">
      <c r="A244" s="51" t="str">
        <f>'инновации+добровольчество0,3625'!A131</f>
        <v xml:space="preserve">Абоненская плата за услуги Интернет </v>
      </c>
      <c r="B244" s="94" t="s">
        <v>22</v>
      </c>
      <c r="C244" s="209"/>
      <c r="D244" s="337">
        <f>1*D237</f>
        <v>0.36249999999999999</v>
      </c>
      <c r="E244" s="338">
        <v>15000</v>
      </c>
      <c r="F244" s="94">
        <f>'таланты+инициативы0,275'!F138</f>
        <v>12</v>
      </c>
      <c r="G244" s="76">
        <f>D244*E244*F244</f>
        <v>65250</v>
      </c>
    </row>
    <row r="245" spans="1:7" ht="18.75" x14ac:dyDescent="0.3">
      <c r="A245" s="651" t="s">
        <v>26</v>
      </c>
      <c r="B245" s="651"/>
      <c r="C245" s="651"/>
      <c r="D245" s="651"/>
      <c r="E245" s="651"/>
      <c r="F245" s="651"/>
      <c r="G245" s="396">
        <f>SUM(G241:G244)</f>
        <v>81127.502999999997</v>
      </c>
    </row>
    <row r="246" spans="1:7" x14ac:dyDescent="0.25">
      <c r="A246" s="655" t="s">
        <v>53</v>
      </c>
      <c r="B246" s="655"/>
      <c r="C246" s="655"/>
      <c r="D246" s="655"/>
      <c r="E246" s="655"/>
      <c r="F246" s="655"/>
    </row>
    <row r="247" spans="1:7" x14ac:dyDescent="0.25">
      <c r="D247" s="158">
        <f>D237</f>
        <v>0.36249999999999999</v>
      </c>
    </row>
    <row r="248" spans="1:7" x14ac:dyDescent="0.25">
      <c r="A248" s="634" t="s">
        <v>187</v>
      </c>
      <c r="B248" s="634" t="s">
        <v>11</v>
      </c>
      <c r="C248" s="294"/>
      <c r="D248" s="634" t="s">
        <v>46</v>
      </c>
      <c r="E248" s="634" t="s">
        <v>15</v>
      </c>
      <c r="F248" s="635" t="s">
        <v>25</v>
      </c>
      <c r="G248" s="660" t="s">
        <v>6</v>
      </c>
    </row>
    <row r="249" spans="1:7" x14ac:dyDescent="0.25">
      <c r="A249" s="634"/>
      <c r="B249" s="634"/>
      <c r="C249" s="294"/>
      <c r="D249" s="634"/>
      <c r="E249" s="634"/>
      <c r="F249" s="636"/>
      <c r="G249" s="661"/>
    </row>
    <row r="250" spans="1:7" x14ac:dyDescent="0.25">
      <c r="A250" s="294">
        <v>1</v>
      </c>
      <c r="B250" s="294">
        <v>2</v>
      </c>
      <c r="C250" s="294"/>
      <c r="D250" s="294">
        <v>3</v>
      </c>
      <c r="E250" s="294">
        <v>4</v>
      </c>
      <c r="F250" s="294">
        <v>5</v>
      </c>
      <c r="G250" s="76" t="s">
        <v>68</v>
      </c>
    </row>
    <row r="251" spans="1:7" hidden="1" x14ac:dyDescent="0.25">
      <c r="A251" s="118" t="s">
        <v>196</v>
      </c>
      <c r="B251" s="94" t="s">
        <v>120</v>
      </c>
      <c r="C251" s="294"/>
      <c r="D251" s="294">
        <v>0</v>
      </c>
      <c r="E251" s="294">
        <f>'инновации+добровольчество0,3625'!E138</f>
        <v>0</v>
      </c>
      <c r="F251" s="294">
        <v>1</v>
      </c>
      <c r="G251" s="76">
        <f>D251*E251*F251</f>
        <v>0</v>
      </c>
    </row>
    <row r="252" spans="1:7" x14ac:dyDescent="0.25">
      <c r="A252" s="69" t="str">
        <f>'таланты+инициативы0,275'!A147</f>
        <v>Провоз груза 140 мест (1 место=500 руб)</v>
      </c>
      <c r="B252" s="294" t="s">
        <v>22</v>
      </c>
      <c r="C252" s="294"/>
      <c r="D252" s="294">
        <f>1*D247</f>
        <v>0.36249999999999999</v>
      </c>
      <c r="E252" s="307">
        <f>'таланты+инициативы0,275'!E147</f>
        <v>70000</v>
      </c>
      <c r="F252" s="294">
        <v>1</v>
      </c>
      <c r="G252" s="76">
        <f>D252*E252*F252</f>
        <v>25375</v>
      </c>
    </row>
    <row r="253" spans="1:7" ht="18.75" x14ac:dyDescent="0.25">
      <c r="A253" s="651" t="s">
        <v>54</v>
      </c>
      <c r="B253" s="651"/>
      <c r="C253" s="651"/>
      <c r="D253" s="651"/>
      <c r="E253" s="651"/>
      <c r="F253" s="651"/>
      <c r="G253" s="442">
        <f>SUM(G251:G252)</f>
        <v>25375</v>
      </c>
    </row>
    <row r="254" spans="1:7" ht="18.75" x14ac:dyDescent="0.3">
      <c r="A254" s="655" t="s">
        <v>19</v>
      </c>
      <c r="B254" s="655"/>
      <c r="C254" s="655"/>
      <c r="D254" s="655"/>
      <c r="E254" s="655"/>
      <c r="F254" s="655"/>
      <c r="G254" s="177"/>
    </row>
    <row r="255" spans="1:7" x14ac:dyDescent="0.25">
      <c r="D255" s="158">
        <f>D247</f>
        <v>0.36249999999999999</v>
      </c>
    </row>
    <row r="256" spans="1:7" ht="15.75" customHeight="1" x14ac:dyDescent="0.25">
      <c r="A256" s="634" t="s">
        <v>21</v>
      </c>
      <c r="B256" s="634" t="s">
        <v>11</v>
      </c>
      <c r="C256" s="294"/>
      <c r="D256" s="634" t="s">
        <v>14</v>
      </c>
      <c r="E256" s="634" t="s">
        <v>15</v>
      </c>
      <c r="F256" s="635" t="s">
        <v>6</v>
      </c>
    </row>
    <row r="257" spans="1:6" x14ac:dyDescent="0.25">
      <c r="A257" s="634"/>
      <c r="B257" s="634"/>
      <c r="C257" s="294"/>
      <c r="D257" s="634"/>
      <c r="E257" s="634"/>
      <c r="F257" s="636"/>
    </row>
    <row r="258" spans="1:6" x14ac:dyDescent="0.25">
      <c r="A258" s="294">
        <v>1</v>
      </c>
      <c r="B258" s="294">
        <v>2</v>
      </c>
      <c r="C258" s="294"/>
      <c r="D258" s="269">
        <v>3</v>
      </c>
      <c r="E258" s="269">
        <v>7</v>
      </c>
      <c r="F258" s="294" t="s">
        <v>173</v>
      </c>
    </row>
    <row r="259" spans="1:6" x14ac:dyDescent="0.25">
      <c r="A259" s="294" t="str">
        <f>'таланты+инициативы0,275'!A154</f>
        <v>расходы на проведение текущего ремонта</v>
      </c>
      <c r="B259" s="94" t="s">
        <v>22</v>
      </c>
      <c r="C259" s="294"/>
      <c r="D259" s="269">
        <v>0.36249999999999999</v>
      </c>
      <c r="E259" s="269">
        <v>296255</v>
      </c>
      <c r="F259" s="307">
        <f t="shared" ref="F259:F285" si="8">D259*E259</f>
        <v>107392.4375</v>
      </c>
    </row>
    <row r="260" spans="1:6" x14ac:dyDescent="0.25">
      <c r="A260" s="72" t="str">
        <f>'таланты+инициативы0,275'!A155</f>
        <v xml:space="preserve">Тех обслуживание систем пожарной сигнализации  </v>
      </c>
      <c r="B260" s="94" t="s">
        <v>22</v>
      </c>
      <c r="C260" s="294"/>
      <c r="D260" s="150">
        <f>12*D255</f>
        <v>4.3499999999999996</v>
      </c>
      <c r="E260" s="341">
        <f>'таланты+инициативы0,275'!E155</f>
        <v>1000</v>
      </c>
      <c r="F260" s="307">
        <f t="shared" si="8"/>
        <v>4350</v>
      </c>
    </row>
    <row r="261" spans="1:6" x14ac:dyDescent="0.25">
      <c r="A261" s="72" t="str">
        <f>'таланты+инициативы0,275'!A156</f>
        <v xml:space="preserve">Уборка территории от снега </v>
      </c>
      <c r="B261" s="94" t="s">
        <v>22</v>
      </c>
      <c r="C261" s="294"/>
      <c r="D261" s="150">
        <f>4*D255</f>
        <v>1.45</v>
      </c>
      <c r="E261" s="341">
        <f>'таланты+инициативы0,275'!E156</f>
        <v>20000.02</v>
      </c>
      <c r="F261" s="307">
        <f t="shared" si="8"/>
        <v>29000.028999999999</v>
      </c>
    </row>
    <row r="262" spans="1:6" x14ac:dyDescent="0.25">
      <c r="A262" s="72" t="str">
        <f>'таланты+инициативы0,275'!A157</f>
        <v>Профилактическая дезинфекция, дератизация</v>
      </c>
      <c r="B262" s="94" t="s">
        <v>22</v>
      </c>
      <c r="C262" s="294"/>
      <c r="D262" s="150">
        <f>D255*4</f>
        <v>1.45</v>
      </c>
      <c r="E262" s="341">
        <f>'таланты+инициативы0,275'!E157</f>
        <v>1845.93</v>
      </c>
      <c r="F262" s="307">
        <f t="shared" si="8"/>
        <v>2676.5985000000001</v>
      </c>
    </row>
    <row r="263" spans="1:6" x14ac:dyDescent="0.25">
      <c r="A263" s="72" t="str">
        <f>'таланты+инициативы0,275'!A158</f>
        <v>Обслуживание системы видеонаблюдения</v>
      </c>
      <c r="B263" s="94" t="s">
        <v>22</v>
      </c>
      <c r="C263" s="294"/>
      <c r="D263" s="150">
        <f>12*D255</f>
        <v>4.3499999999999996</v>
      </c>
      <c r="E263" s="341">
        <f>'таланты+инициативы0,275'!E158</f>
        <v>3000</v>
      </c>
      <c r="F263" s="307">
        <f t="shared" si="8"/>
        <v>13049.999999999998</v>
      </c>
    </row>
    <row r="264" spans="1:6" ht="31.5" x14ac:dyDescent="0.25">
      <c r="A264" s="72" t="str">
        <f>'таланты+инициативы0,275'!A159</f>
        <v>Комплексное обслуживание системы тепловодоснабжения и конструктивных элементов здания</v>
      </c>
      <c r="B264" s="94" t="s">
        <v>22</v>
      </c>
      <c r="C264" s="294"/>
      <c r="D264" s="150">
        <f>D255*1</f>
        <v>0.36249999999999999</v>
      </c>
      <c r="E264" s="341">
        <f>'таланты+инициативы0,275'!E159</f>
        <v>50000</v>
      </c>
      <c r="F264" s="307">
        <f t="shared" si="8"/>
        <v>18125</v>
      </c>
    </row>
    <row r="265" spans="1:6" x14ac:dyDescent="0.25">
      <c r="A265" s="72" t="str">
        <f>'таланты+инициативы0,275'!A160</f>
        <v>Договор осмотр технического состояния автомобиля</v>
      </c>
      <c r="B265" s="94" t="s">
        <v>22</v>
      </c>
      <c r="C265" s="294"/>
      <c r="D265" s="150">
        <f>D255*248</f>
        <v>89.899999999999991</v>
      </c>
      <c r="E265" s="341">
        <f>'таланты+инициативы0,275'!E160</f>
        <v>260</v>
      </c>
      <c r="F265" s="307">
        <f t="shared" si="8"/>
        <v>23373.999999999996</v>
      </c>
    </row>
    <row r="266" spans="1:6" x14ac:dyDescent="0.25">
      <c r="A266" s="72" t="str">
        <f>'таланты+инициативы0,275'!A161</f>
        <v>услуги автосервиса</v>
      </c>
      <c r="B266" s="94" t="s">
        <v>22</v>
      </c>
      <c r="C266" s="294"/>
      <c r="D266" s="340">
        <f>10*D255</f>
        <v>3.625</v>
      </c>
      <c r="E266" s="341">
        <f>'таланты+инициативы0,275'!E161</f>
        <v>2013.62</v>
      </c>
      <c r="F266" s="307">
        <f t="shared" si="8"/>
        <v>7299.3724999999995</v>
      </c>
    </row>
    <row r="267" spans="1:6" x14ac:dyDescent="0.25">
      <c r="A267" s="72" t="str">
        <f>'таланты+инициативы0,275'!A162</f>
        <v>Возмещение мед осмотра (112/212)</v>
      </c>
      <c r="B267" s="94" t="s">
        <v>22</v>
      </c>
      <c r="C267" s="294"/>
      <c r="D267" s="340">
        <f>2*D255</f>
        <v>0.72499999999999998</v>
      </c>
      <c r="E267" s="341">
        <f>'таланты+инициативы0,275'!E162</f>
        <v>5000</v>
      </c>
      <c r="F267" s="307">
        <f t="shared" si="8"/>
        <v>3625</v>
      </c>
    </row>
    <row r="268" spans="1:6" x14ac:dyDescent="0.25">
      <c r="A268" s="72" t="str">
        <f>'таланты+инициативы0,275'!A163</f>
        <v>Услуги СЕМИС подписка</v>
      </c>
      <c r="B268" s="94" t="s">
        <v>22</v>
      </c>
      <c r="C268" s="294"/>
      <c r="D268" s="340">
        <f>D255*1</f>
        <v>0.36249999999999999</v>
      </c>
      <c r="E268" s="341">
        <f>'таланты+инициативы0,275'!E163</f>
        <v>2100</v>
      </c>
      <c r="F268" s="307">
        <f t="shared" si="8"/>
        <v>761.25</v>
      </c>
    </row>
    <row r="269" spans="1:6" x14ac:dyDescent="0.25">
      <c r="A269" s="72" t="str">
        <f>'таланты+инициативы0,275'!A164</f>
        <v>Предрейсовое медицинское обследование 496 раз*89руб</v>
      </c>
      <c r="B269" s="94" t="s">
        <v>22</v>
      </c>
      <c r="C269" s="294"/>
      <c r="D269" s="342">
        <f>D255*496</f>
        <v>179.79999999999998</v>
      </c>
      <c r="E269" s="341">
        <f>'таланты+инициативы0,275'!E164</f>
        <v>89</v>
      </c>
      <c r="F269" s="307">
        <f t="shared" si="8"/>
        <v>16002.199999999999</v>
      </c>
    </row>
    <row r="270" spans="1:6" ht="47.25" x14ac:dyDescent="0.25">
      <c r="A270" s="72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270" s="94" t="s">
        <v>22</v>
      </c>
      <c r="C270" s="294"/>
      <c r="D270" s="66">
        <f>D255*12</f>
        <v>4.3499999999999996</v>
      </c>
      <c r="E270" s="341">
        <f>'таланты+инициативы0,275'!E165</f>
        <v>16000</v>
      </c>
      <c r="F270" s="307">
        <f t="shared" si="8"/>
        <v>69600</v>
      </c>
    </row>
    <row r="271" spans="1:6" x14ac:dyDescent="0.25">
      <c r="A271" s="72" t="str">
        <f>'таланты+инициативы0,275'!A166</f>
        <v>Страховая премия по полису ОСАГО за УАЗ</v>
      </c>
      <c r="B271" s="94" t="s">
        <v>22</v>
      </c>
      <c r="C271" s="294"/>
      <c r="D271" s="66">
        <f>D255</f>
        <v>0.36249999999999999</v>
      </c>
      <c r="E271" s="341">
        <f>'таланты+инициативы0,275'!E166</f>
        <v>26000</v>
      </c>
      <c r="F271" s="307">
        <f t="shared" si="8"/>
        <v>9425</v>
      </c>
    </row>
    <row r="272" spans="1:6" x14ac:dyDescent="0.25">
      <c r="A272" s="72" t="str">
        <f>'таланты+инициативы0,275'!A167</f>
        <v>Приобретение программного обеспечения</v>
      </c>
      <c r="B272" s="94" t="s">
        <v>22</v>
      </c>
      <c r="C272" s="294"/>
      <c r="D272" s="66">
        <f>4*D255</f>
        <v>1.45</v>
      </c>
      <c r="E272" s="341">
        <f>'таланты+инициативы0,275'!E167</f>
        <v>13939</v>
      </c>
      <c r="F272" s="307">
        <f t="shared" si="8"/>
        <v>20211.55</v>
      </c>
    </row>
    <row r="273" spans="1:6" x14ac:dyDescent="0.25">
      <c r="A273" s="72" t="str">
        <f>'таланты+инициативы0,275'!A168</f>
        <v>Оплата пени, штрафов (853/291)</v>
      </c>
      <c r="B273" s="94" t="s">
        <v>22</v>
      </c>
      <c r="C273" s="294"/>
      <c r="D273" s="66">
        <f>5*D255</f>
        <v>1.8125</v>
      </c>
      <c r="E273" s="341">
        <f>'таланты+инициативы0,275'!E168</f>
        <v>1000</v>
      </c>
      <c r="F273" s="307">
        <f t="shared" si="8"/>
        <v>1812.5</v>
      </c>
    </row>
    <row r="274" spans="1:6" hidden="1" x14ac:dyDescent="0.25">
      <c r="A274" s="72">
        <f>'таланты+инициативы0,275'!A169</f>
        <v>0</v>
      </c>
      <c r="B274" s="94" t="s">
        <v>22</v>
      </c>
      <c r="C274" s="294"/>
      <c r="D274" s="392">
        <v>0</v>
      </c>
      <c r="E274" s="294">
        <f>'инновации+добровольчество0,3625'!E162</f>
        <v>100</v>
      </c>
      <c r="F274" s="307">
        <f t="shared" si="8"/>
        <v>0</v>
      </c>
    </row>
    <row r="275" spans="1:6" hidden="1" x14ac:dyDescent="0.25">
      <c r="A275" s="72">
        <f>'таланты+инициативы0,275'!A170</f>
        <v>0</v>
      </c>
      <c r="B275" s="94" t="s">
        <v>22</v>
      </c>
      <c r="C275" s="294"/>
      <c r="D275" s="294">
        <f t="shared" ref="D275:D285" si="9">$D$265</f>
        <v>89.899999999999991</v>
      </c>
      <c r="E275" s="294"/>
      <c r="F275" s="307">
        <f t="shared" si="8"/>
        <v>0</v>
      </c>
    </row>
    <row r="276" spans="1:6" hidden="1" x14ac:dyDescent="0.25">
      <c r="A276" s="72">
        <f>'таланты+инициативы0,275'!A171</f>
        <v>0</v>
      </c>
      <c r="B276" s="94" t="s">
        <v>22</v>
      </c>
      <c r="C276" s="294"/>
      <c r="D276" s="294">
        <f t="shared" si="9"/>
        <v>89.899999999999991</v>
      </c>
      <c r="E276" s="294"/>
      <c r="F276" s="307">
        <f t="shared" si="8"/>
        <v>0</v>
      </c>
    </row>
    <row r="277" spans="1:6" hidden="1" x14ac:dyDescent="0.25">
      <c r="A277" s="72">
        <f>'таланты+инициативы0,275'!A172</f>
        <v>0</v>
      </c>
      <c r="B277" s="94" t="s">
        <v>22</v>
      </c>
      <c r="C277" s="294"/>
      <c r="D277" s="294">
        <f t="shared" si="9"/>
        <v>89.899999999999991</v>
      </c>
      <c r="E277" s="294"/>
      <c r="F277" s="307">
        <f t="shared" si="8"/>
        <v>0</v>
      </c>
    </row>
    <row r="278" spans="1:6" hidden="1" x14ac:dyDescent="0.25">
      <c r="A278" s="72">
        <f>'таланты+инициативы0,275'!A173</f>
        <v>0</v>
      </c>
      <c r="B278" s="94" t="s">
        <v>22</v>
      </c>
      <c r="C278" s="294"/>
      <c r="D278" s="294">
        <f t="shared" si="9"/>
        <v>89.899999999999991</v>
      </c>
      <c r="E278" s="294"/>
      <c r="F278" s="307">
        <f t="shared" si="8"/>
        <v>0</v>
      </c>
    </row>
    <row r="279" spans="1:6" hidden="1" x14ac:dyDescent="0.25">
      <c r="A279" s="72" t="str">
        <f>'таланты+инициативы0,275'!A174</f>
        <v>ИТОГО СОДЕРЖАНИЕ ОБЪЕКТОВ НЕДВИЖ. ИМУЩЕСТВА</v>
      </c>
      <c r="B279" s="94" t="s">
        <v>22</v>
      </c>
      <c r="C279" s="294"/>
      <c r="D279" s="294">
        <f t="shared" si="9"/>
        <v>89.899999999999991</v>
      </c>
      <c r="E279" s="294"/>
      <c r="F279" s="307">
        <f t="shared" si="8"/>
        <v>0</v>
      </c>
    </row>
    <row r="280" spans="1:6" hidden="1" x14ac:dyDescent="0.25">
      <c r="A280" s="72">
        <f>'таланты+инициативы0,275'!A175</f>
        <v>0</v>
      </c>
      <c r="B280" s="94" t="s">
        <v>22</v>
      </c>
      <c r="C280" s="294"/>
      <c r="D280" s="294">
        <f t="shared" si="9"/>
        <v>89.899999999999991</v>
      </c>
      <c r="E280" s="294"/>
      <c r="F280" s="307">
        <f t="shared" si="8"/>
        <v>0</v>
      </c>
    </row>
    <row r="281" spans="1:6" hidden="1" x14ac:dyDescent="0.25">
      <c r="A281" s="72">
        <f>'таланты+инициативы0,275'!A176</f>
        <v>0.27500000000000002</v>
      </c>
      <c r="B281" s="94" t="s">
        <v>22</v>
      </c>
      <c r="C281" s="294"/>
      <c r="D281" s="294">
        <f t="shared" si="9"/>
        <v>89.899999999999991</v>
      </c>
      <c r="E281" s="294"/>
      <c r="F281" s="307">
        <f t="shared" si="8"/>
        <v>0</v>
      </c>
    </row>
    <row r="282" spans="1:6" hidden="1" x14ac:dyDescent="0.25">
      <c r="A282" s="72" t="str">
        <f>'таланты+инициативы0,275'!A177</f>
        <v>Прочие затраты</v>
      </c>
      <c r="B282" s="94" t="s">
        <v>22</v>
      </c>
      <c r="C282" s="291"/>
      <c r="D282" s="294">
        <f t="shared" si="9"/>
        <v>89.899999999999991</v>
      </c>
      <c r="E282" s="294"/>
      <c r="F282" s="307">
        <f t="shared" si="8"/>
        <v>0</v>
      </c>
    </row>
    <row r="283" spans="1:6" hidden="1" x14ac:dyDescent="0.25">
      <c r="A283" s="72">
        <f>'таланты+инициативы0,275'!A178</f>
        <v>0</v>
      </c>
      <c r="B283" s="94" t="s">
        <v>22</v>
      </c>
      <c r="C283" s="209"/>
      <c r="D283" s="294">
        <f t="shared" si="9"/>
        <v>89.899999999999991</v>
      </c>
      <c r="E283" s="294"/>
      <c r="F283" s="307">
        <f t="shared" si="8"/>
        <v>0</v>
      </c>
    </row>
    <row r="284" spans="1:6" hidden="1" x14ac:dyDescent="0.25">
      <c r="A284" s="72">
        <f>'таланты+инициативы0,275'!A179</f>
        <v>1</v>
      </c>
      <c r="B284" s="94" t="s">
        <v>22</v>
      </c>
      <c r="C284" s="209"/>
      <c r="D284" s="294">
        <f t="shared" si="9"/>
        <v>89.899999999999991</v>
      </c>
      <c r="E284" s="294"/>
      <c r="F284" s="307">
        <f t="shared" si="8"/>
        <v>0</v>
      </c>
    </row>
    <row r="285" spans="1:6" ht="18.75" hidden="1" customHeight="1" x14ac:dyDescent="0.25">
      <c r="A285" s="72" t="str">
        <f>'таланты+инициативы0,275'!A180</f>
        <v>Обучение персонала</v>
      </c>
      <c r="B285" s="94" t="s">
        <v>22</v>
      </c>
      <c r="C285" s="209"/>
      <c r="D285" s="294">
        <f t="shared" si="9"/>
        <v>89.899999999999991</v>
      </c>
      <c r="E285" s="294"/>
      <c r="F285" s="307">
        <f t="shared" si="8"/>
        <v>0</v>
      </c>
    </row>
    <row r="286" spans="1:6" ht="18.75" x14ac:dyDescent="0.25">
      <c r="A286" s="652" t="s">
        <v>23</v>
      </c>
      <c r="B286" s="653"/>
      <c r="C286" s="653"/>
      <c r="D286" s="653"/>
      <c r="E286" s="654"/>
      <c r="F286" s="441">
        <f>SUM(F259:F285)</f>
        <v>326704.9375</v>
      </c>
    </row>
    <row r="287" spans="1:6" x14ac:dyDescent="0.25">
      <c r="A287" s="645" t="s">
        <v>29</v>
      </c>
      <c r="B287" s="646"/>
      <c r="C287" s="646"/>
      <c r="D287" s="646"/>
      <c r="E287" s="646"/>
      <c r="F287" s="647"/>
    </row>
    <row r="288" spans="1:6" x14ac:dyDescent="0.25">
      <c r="A288" s="648">
        <f>D255</f>
        <v>0.36249999999999999</v>
      </c>
      <c r="B288" s="649"/>
      <c r="C288" s="649"/>
      <c r="D288" s="649"/>
      <c r="E288" s="649"/>
      <c r="F288" s="650"/>
    </row>
    <row r="289" spans="1:10" ht="15.75" customHeight="1" x14ac:dyDescent="0.25">
      <c r="A289" s="535" t="s">
        <v>30</v>
      </c>
      <c r="B289" s="535" t="s">
        <v>11</v>
      </c>
      <c r="C289" s="94"/>
      <c r="D289" s="535" t="s">
        <v>14</v>
      </c>
      <c r="E289" s="535" t="s">
        <v>15</v>
      </c>
      <c r="F289" s="555" t="s">
        <v>6</v>
      </c>
    </row>
    <row r="290" spans="1:10" x14ac:dyDescent="0.25">
      <c r="A290" s="535"/>
      <c r="B290" s="535"/>
      <c r="C290" s="94"/>
      <c r="D290" s="535"/>
      <c r="E290" s="535"/>
      <c r="F290" s="556"/>
    </row>
    <row r="291" spans="1:10" x14ac:dyDescent="0.25">
      <c r="A291" s="94">
        <v>1</v>
      </c>
      <c r="B291" s="94">
        <v>2</v>
      </c>
      <c r="C291" s="94"/>
      <c r="D291" s="94">
        <v>3</v>
      </c>
      <c r="E291" s="94">
        <v>7</v>
      </c>
      <c r="F291" s="94" t="s">
        <v>173</v>
      </c>
    </row>
    <row r="292" spans="1:10" x14ac:dyDescent="0.25">
      <c r="A292" s="202" t="str">
        <f>'таланты+инициативы0,275'!A180</f>
        <v>Обучение персонала</v>
      </c>
      <c r="B292" s="271" t="s">
        <v>185</v>
      </c>
      <c r="C292" s="94"/>
      <c r="D292" s="279">
        <f>1*A288</f>
        <v>0.36249999999999999</v>
      </c>
      <c r="E292" s="94">
        <f>'таланты+инициативы0,275'!E180</f>
        <v>80000</v>
      </c>
      <c r="F292" s="230">
        <f t="shared" ref="F292:F293" si="10">D292*E292</f>
        <v>29000</v>
      </c>
    </row>
    <row r="293" spans="1:10" ht="30" x14ac:dyDescent="0.25">
      <c r="A293" s="202" t="str">
        <f>'таланты+инициативы0,275'!A181</f>
        <v>Батарейки GP Super, AA (LR6, 15А), алкалиновые, пальчиковые, КОМПЛЕКТ 40 шт., 15A-2CRVS, GP 15A-2CRVS40</v>
      </c>
      <c r="B293" s="271" t="s">
        <v>185</v>
      </c>
      <c r="C293" s="94"/>
      <c r="D293" s="279">
        <f>$A$288*Лист1!$C2</f>
        <v>1.45</v>
      </c>
      <c r="E293" s="279">
        <f>Лист1!D2</f>
        <v>1834.1</v>
      </c>
      <c r="F293" s="230">
        <f t="shared" si="10"/>
        <v>2659.4449999999997</v>
      </c>
      <c r="G293" s="444"/>
      <c r="H293" s="160"/>
      <c r="J293" s="443"/>
    </row>
    <row r="294" spans="1:10" ht="30" x14ac:dyDescent="0.25">
      <c r="A294" s="202" t="str">
        <f>'таланты+инициативы0,275'!A182</f>
        <v>Батарейки GP Super, AAA (LR03, 24А), алкалиновые, мизинчиковые, КОМПЛЕКТ 60 шт., 24A-2CRVS60</v>
      </c>
      <c r="B294" s="271" t="str">
        <f>'инновации+добровольчество0,3625'!B182</f>
        <v>шт</v>
      </c>
      <c r="C294" s="94"/>
      <c r="D294" s="279">
        <f>$A$288*Лист1!$C3</f>
        <v>0.72499999999999998</v>
      </c>
      <c r="E294" s="279">
        <f>Лист1!D3</f>
        <v>2467.9</v>
      </c>
      <c r="F294" s="230">
        <f>D294*E294</f>
        <v>1789.2275</v>
      </c>
      <c r="G294" s="444"/>
      <c r="H294" s="160"/>
      <c r="J294" s="443"/>
    </row>
    <row r="295" spans="1:10" ht="30" x14ac:dyDescent="0.25">
      <c r="A295" s="202" t="str">
        <f>'таланты+инициативы0,275'!A183</f>
        <v>Блок для записей STAFF проклеенный, куб 8*8 см, 800 листов, цветной, чередование с белым, 120383</v>
      </c>
      <c r="B295" s="271" t="str">
        <f>'инновации+добровольчество0,3625'!B183</f>
        <v>шт</v>
      </c>
      <c r="C295" s="94"/>
      <c r="D295" s="279">
        <f>$A$288*Лист1!$C4</f>
        <v>3.625</v>
      </c>
      <c r="E295" s="279">
        <f>Лист1!D4</f>
        <v>120.54</v>
      </c>
      <c r="F295" s="230">
        <f>D295*E295</f>
        <v>436.95750000000004</v>
      </c>
      <c r="G295" s="444"/>
      <c r="H295" s="160"/>
      <c r="J295" s="443"/>
    </row>
    <row r="296" spans="1:10" ht="24.75" customHeight="1" x14ac:dyDescent="0.25">
      <c r="A296" s="202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B296" s="271" t="str">
        <f>'инновации+добровольчество0,3625'!B184</f>
        <v>шт</v>
      </c>
      <c r="C296" s="94"/>
      <c r="D296" s="279">
        <f>$A$288*Лист1!$C5</f>
        <v>0.36249999999999999</v>
      </c>
      <c r="E296" s="279">
        <f>Лист1!D5</f>
        <v>3762.7</v>
      </c>
      <c r="F296" s="230">
        <f t="shared" ref="F296:F317" si="11">D296*E296</f>
        <v>1363.97875</v>
      </c>
      <c r="G296" s="444"/>
      <c r="H296" s="160"/>
      <c r="J296" s="443"/>
    </row>
    <row r="297" spans="1:10" ht="24.75" customHeight="1" x14ac:dyDescent="0.25">
      <c r="A297" s="202" t="str">
        <f>'таланты+инициативы0,275'!A185</f>
        <v>Дырокол металлический BRAUBERG "ULTRA", до 20 листов, голубой, 228759</v>
      </c>
      <c r="B297" s="271" t="str">
        <f>'инновации+добровольчество0,3625'!B185</f>
        <v>шт</v>
      </c>
      <c r="C297" s="94"/>
      <c r="D297" s="279">
        <f>$A$288*Лист1!$C6</f>
        <v>0.72499999999999998</v>
      </c>
      <c r="E297" s="279">
        <f>Лист1!D6</f>
        <v>523.16</v>
      </c>
      <c r="F297" s="230">
        <f t="shared" ref="F297" si="12">D297*E297</f>
        <v>379.29099999999994</v>
      </c>
      <c r="G297" s="445"/>
      <c r="H297" s="160"/>
      <c r="J297" s="443"/>
    </row>
    <row r="298" spans="1:10" ht="30" x14ac:dyDescent="0.25">
      <c r="A298" s="202" t="str">
        <f>'таланты+инициативы0,275'!A186</f>
        <v>Зажимы для бумаг BRAUBERG EXTRA, КОМПЛЕКТ 12 шт., 32 мм, на 140 л., золотистые, европодвес, 229587</v>
      </c>
      <c r="B298" s="271" t="str">
        <f>'инновации+добровольчество0,3625'!B186</f>
        <v>шт</v>
      </c>
      <c r="C298" s="94"/>
      <c r="D298" s="279">
        <f>$A$288*Лист1!$C7</f>
        <v>0.36249999999999999</v>
      </c>
      <c r="E298" s="279">
        <f>Лист1!D7</f>
        <v>253.48</v>
      </c>
      <c r="F298" s="230">
        <f t="shared" si="11"/>
        <v>91.886499999999998</v>
      </c>
      <c r="G298" s="445"/>
      <c r="H298" s="160"/>
      <c r="J298" s="443"/>
    </row>
    <row r="299" spans="1:10" ht="30" x14ac:dyDescent="0.25">
      <c r="A299" s="202" t="str">
        <f>'таланты+инициативы0,275'!A187</f>
        <v>Зажимы для бумаг BRAUBERG, КОМПЛЕКТ 12шт., 32мм, на 140л., черные, в карт.коробке, 220560</v>
      </c>
      <c r="B299" s="271" t="str">
        <f>'инновации+добровольчество0,3625'!B187</f>
        <v>шт</v>
      </c>
      <c r="C299" s="94"/>
      <c r="D299" s="279">
        <f>$A$288*Лист1!$C8</f>
        <v>0.36249999999999999</v>
      </c>
      <c r="E299" s="279">
        <f>Лист1!D8</f>
        <v>148.77000000000001</v>
      </c>
      <c r="F299" s="230">
        <f t="shared" si="11"/>
        <v>53.929124999999999</v>
      </c>
      <c r="G299" s="444"/>
      <c r="H299" s="160"/>
      <c r="J299" s="443"/>
    </row>
    <row r="300" spans="1:10" ht="30" x14ac:dyDescent="0.25">
      <c r="A300" s="202" t="str">
        <f>'таланты+инициативы0,275'!A188</f>
        <v>Зажимы для бумаг BRAUBERG, КОМПЛЕКТ 12шт., 41мм, на 200л., цветные, в карт.коробке, 224473</v>
      </c>
      <c r="B300" s="271" t="str">
        <f>'инновации+добровольчество0,3625'!B188</f>
        <v>шт</v>
      </c>
      <c r="C300" s="94"/>
      <c r="D300" s="279">
        <f>$A$288*Лист1!$C9</f>
        <v>0.36249999999999999</v>
      </c>
      <c r="E300" s="279">
        <f>Лист1!D9</f>
        <v>292.67</v>
      </c>
      <c r="F300" s="230">
        <f t="shared" si="11"/>
        <v>106.09287500000001</v>
      </c>
      <c r="G300" s="444"/>
      <c r="H300" s="160"/>
      <c r="J300" s="443"/>
    </row>
    <row r="301" spans="1:10" ht="30" x14ac:dyDescent="0.25">
      <c r="A301" s="202" t="str">
        <f>'таланты+инициативы0,275'!A189</f>
        <v>Закладки клейкие ЮНЛАНДИЯ НЕОНОВЫЕ, 45×12 мм, 5 цветов х 20 листов, в пластиковой книжке, 111354</v>
      </c>
      <c r="B301" s="271" t="str">
        <f>'инновации+добровольчество0,3625'!B189</f>
        <v>шт</v>
      </c>
      <c r="C301" s="94"/>
      <c r="D301" s="279">
        <f>$A$288*Лист1!$C10</f>
        <v>1.45</v>
      </c>
      <c r="E301" s="279">
        <f>Лист1!D10</f>
        <v>38.99</v>
      </c>
      <c r="F301" s="230">
        <f t="shared" si="11"/>
        <v>56.535499999999999</v>
      </c>
      <c r="G301" s="444"/>
      <c r="H301" s="160"/>
      <c r="J301" s="443"/>
    </row>
    <row r="302" spans="1:10" ht="30" x14ac:dyDescent="0.25">
      <c r="A302" s="202" t="str">
        <f>'таланты+инициативы0,275'!A190</f>
        <v>Закладки клейкие STAFF бумажные НЕОНОВЫЕ, 50х14 мм, 5 цветов х 50 листов, 129359</v>
      </c>
      <c r="B302" s="271" t="str">
        <f>'инновации+добровольчество0,3625'!B190</f>
        <v>шт</v>
      </c>
      <c r="C302" s="94"/>
      <c r="D302" s="279">
        <f>$A$288*Лист1!$C11</f>
        <v>3.625</v>
      </c>
      <c r="E302" s="279">
        <f>Лист1!D11</f>
        <v>57</v>
      </c>
      <c r="F302" s="230">
        <f t="shared" si="11"/>
        <v>206.625</v>
      </c>
      <c r="G302" s="444"/>
      <c r="H302" s="160"/>
      <c r="J302" s="443"/>
    </row>
    <row r="303" spans="1:10" ht="30" x14ac:dyDescent="0.25">
      <c r="A303" s="202" t="str">
        <f>'таланты+инициативы0,275'!A191</f>
        <v>Канцелярский набор BRAUBERG "Рапсодия", 10 предметов, вращающаяся конструкция, черный, 236953</v>
      </c>
      <c r="B303" s="271" t="str">
        <f>'инновации+добровольчество0,3625'!B191</f>
        <v>шт</v>
      </c>
      <c r="C303" s="94"/>
      <c r="D303" s="279">
        <f>$A$288*Лист1!$C12</f>
        <v>1.8125</v>
      </c>
      <c r="E303" s="279">
        <f>Лист1!D12</f>
        <v>1054.0999999999999</v>
      </c>
      <c r="F303" s="230">
        <f t="shared" si="11"/>
        <v>1910.5562499999999</v>
      </c>
      <c r="G303" s="444"/>
      <c r="H303" s="160"/>
      <c r="J303" s="443"/>
    </row>
    <row r="304" spans="1:10" ht="30" x14ac:dyDescent="0.25">
      <c r="A304" s="202" t="str">
        <f>'таланты+инициативы0,275'!A192</f>
        <v>Карандаш чернографитный BRAUBERG "ULTRA", 1 шт., HB, с ластиком, пластиковый, 181711</v>
      </c>
      <c r="B304" s="271" t="str">
        <f>'инновации+добровольчество0,3625'!B192</f>
        <v>шт</v>
      </c>
      <c r="C304" s="94"/>
      <c r="D304" s="279">
        <f>$A$288*Лист1!$C13</f>
        <v>26.099999999999998</v>
      </c>
      <c r="E304" s="279">
        <f>Лист1!D13</f>
        <v>8.98</v>
      </c>
      <c r="F304" s="230">
        <f t="shared" si="11"/>
        <v>234.37799999999999</v>
      </c>
      <c r="G304" s="444"/>
      <c r="H304" s="160"/>
      <c r="J304" s="443"/>
    </row>
    <row r="305" spans="1:10" ht="30" x14ac:dyDescent="0.25">
      <c r="A305" s="202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B305" s="271" t="str">
        <f>'инновации+добровольчество0,3625'!B193</f>
        <v>шт</v>
      </c>
      <c r="C305" s="94"/>
      <c r="D305" s="279">
        <f>$A$288*Лист1!$C14</f>
        <v>5.4375</v>
      </c>
      <c r="E305" s="279">
        <f>Лист1!D14</f>
        <v>32.83</v>
      </c>
      <c r="F305" s="230">
        <f t="shared" si="11"/>
        <v>178.513125</v>
      </c>
      <c r="G305" s="444"/>
      <c r="H305" s="160"/>
      <c r="J305" s="443"/>
    </row>
    <row r="306" spans="1:10" ht="30" x14ac:dyDescent="0.25">
      <c r="A306" s="202" t="str">
        <f>'таланты+инициативы0,275'!A194</f>
        <v>Карандаши чернографитные BRAUBERG, НАБОР 12 шт., НВ, с резинкой, пластиковый зеленый корпус, 180678</v>
      </c>
      <c r="B306" s="271" t="str">
        <f>'инновации+добровольчество0,3625'!B194</f>
        <v>шт</v>
      </c>
      <c r="C306" s="94"/>
      <c r="D306" s="279">
        <f>$A$288*Лист1!$C15</f>
        <v>0.36249999999999999</v>
      </c>
      <c r="E306" s="279">
        <f>Лист1!D15</f>
        <v>129.34</v>
      </c>
      <c r="F306" s="230">
        <f t="shared" ref="F306:F307" si="13">D306*E306</f>
        <v>46.885750000000002</v>
      </c>
      <c r="G306" s="444"/>
      <c r="H306" s="160"/>
      <c r="J306" s="443"/>
    </row>
    <row r="307" spans="1:10" ht="30" x14ac:dyDescent="0.25">
      <c r="A307" s="202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B307" s="271" t="str">
        <f>'инновации+добровольчество0,3625'!B195</f>
        <v>шт</v>
      </c>
      <c r="C307" s="94"/>
      <c r="D307" s="279">
        <f>$A$288*Лист1!$C16</f>
        <v>1.8125</v>
      </c>
      <c r="E307" s="279">
        <f>Лист1!D16</f>
        <v>87.96</v>
      </c>
      <c r="F307" s="230">
        <f t="shared" si="13"/>
        <v>159.42749999999998</v>
      </c>
      <c r="G307" s="444"/>
      <c r="H307" s="160"/>
      <c r="J307" s="443"/>
    </row>
    <row r="308" spans="1:10" ht="30" x14ac:dyDescent="0.25">
      <c r="A308" s="202" t="str">
        <f>'таланты+инициативы0,275'!A196</f>
        <v>Клейкие ленты 48мм х 200м упаковочные BRAUBERG, КОМПЛЕКТ 4 шт, прозрачн, 45мкм, 440078</v>
      </c>
      <c r="B308" s="271" t="str">
        <f>'инновации+добровольчество0,3625'!B196</f>
        <v>шт</v>
      </c>
      <c r="C308" s="94"/>
      <c r="D308" s="279">
        <f>$A$288*Лист1!$C17</f>
        <v>1.45</v>
      </c>
      <c r="E308" s="279">
        <f>Лист1!D17</f>
        <v>920.89</v>
      </c>
      <c r="F308" s="230">
        <f t="shared" si="11"/>
        <v>1335.2904999999998</v>
      </c>
      <c r="G308" s="444"/>
      <c r="H308" s="160"/>
      <c r="J308" s="443"/>
    </row>
    <row r="309" spans="1:10" ht="30" x14ac:dyDescent="0.25">
      <c r="A309" s="202" t="str">
        <f>'таланты+инициативы0,275'!A197</f>
        <v>Кнопки канцелярские BRAUBERG металл. серебряные, 10мм, 50 шт., в карт. коробке, 220553</v>
      </c>
      <c r="B309" s="271" t="str">
        <f>'инновации+добровольчество0,3625'!B197</f>
        <v>шт</v>
      </c>
      <c r="C309" s="94"/>
      <c r="D309" s="279">
        <f>$A$288*Лист1!$C18</f>
        <v>1.8125</v>
      </c>
      <c r="E309" s="279">
        <f>Лист1!D18</f>
        <v>21.88</v>
      </c>
      <c r="F309" s="230">
        <f>D309*E309</f>
        <v>39.657499999999999</v>
      </c>
      <c r="G309" s="444"/>
      <c r="H309" s="160"/>
      <c r="J309" s="443"/>
    </row>
    <row r="310" spans="1:10" ht="30" x14ac:dyDescent="0.25">
      <c r="A310" s="202" t="str">
        <f>'таланты+инициативы0,275'!A198</f>
        <v>Кнопки канцелярские STAFF «EVERYDAY», 10 мм х 100 шт., РОССИЯ, в картонной коробке, 220998</v>
      </c>
      <c r="B310" s="271" t="str">
        <f>'инновации+добровольчество0,3625'!B198</f>
        <v>шт</v>
      </c>
      <c r="C310" s="94"/>
      <c r="D310" s="279">
        <f>$A$288*Лист1!$C19</f>
        <v>1.45</v>
      </c>
      <c r="E310" s="279">
        <f>Лист1!D19</f>
        <v>48.94</v>
      </c>
      <c r="F310" s="230">
        <f t="shared" si="11"/>
        <v>70.962999999999994</v>
      </c>
      <c r="G310" s="444"/>
      <c r="H310" s="160"/>
      <c r="J310" s="443"/>
    </row>
    <row r="311" spans="1:10" ht="30" x14ac:dyDescent="0.25">
      <c r="A311" s="202" t="str">
        <f>'таланты+инициативы0,275'!A199</f>
        <v>Ластик BRAUBERG "Oval PRO", 40х26х8 мм, овальный, красный пластиковый держатель, 229560</v>
      </c>
      <c r="B311" s="271" t="str">
        <f>'инновации+добровольчество0,3625'!B199</f>
        <v>шт</v>
      </c>
      <c r="C311" s="94"/>
      <c r="D311" s="279">
        <f>$A$288*Лист1!$C20</f>
        <v>18.125</v>
      </c>
      <c r="E311" s="279">
        <f>Лист1!D20</f>
        <v>20.059999999999999</v>
      </c>
      <c r="F311" s="230">
        <f t="shared" si="11"/>
        <v>363.58749999999998</v>
      </c>
      <c r="G311" s="444"/>
      <c r="H311" s="160"/>
      <c r="J311" s="443"/>
    </row>
    <row r="312" spans="1:10" s="259" customFormat="1" ht="30" x14ac:dyDescent="0.25">
      <c r="A312" s="202" t="str">
        <f>'таланты+инициативы0,275'!A200</f>
        <v>Линейка пластиковая 30 см полупрозрачная тонированная BRAUBERG, 210610</v>
      </c>
      <c r="B312" s="271" t="str">
        <f>'инновации+добровольчество0,3625'!B200</f>
        <v>шт</v>
      </c>
      <c r="C312" s="94"/>
      <c r="D312" s="279">
        <f>$A$288*Лист1!$C21</f>
        <v>7.25</v>
      </c>
      <c r="E312" s="279">
        <f>Лист1!D21</f>
        <v>22.16</v>
      </c>
      <c r="F312" s="230">
        <f t="shared" si="11"/>
        <v>160.66</v>
      </c>
      <c r="G312" s="444"/>
      <c r="H312" s="160"/>
      <c r="I312" s="6"/>
      <c r="J312" s="443"/>
    </row>
    <row r="313" spans="1:10" ht="30" x14ac:dyDescent="0.25">
      <c r="A313" s="202" t="str">
        <f>'таланты+инициативы0,275'!A201</f>
        <v>Лоток горизонтальный для бумаг BRAUBERG "Germanium", 5 секций, 370х355х295 мм, металл, черный, 237971</v>
      </c>
      <c r="B313" s="271" t="str">
        <f>'инновации+добровольчество0,3625'!B201</f>
        <v>шт</v>
      </c>
      <c r="C313" s="94"/>
      <c r="D313" s="279">
        <f>$A$288*Лист1!$C22</f>
        <v>0.36249999999999999</v>
      </c>
      <c r="E313" s="279">
        <f>Лист1!D22</f>
        <v>3054.8</v>
      </c>
      <c r="F313" s="230">
        <f t="shared" si="11"/>
        <v>1107.365</v>
      </c>
      <c r="G313" s="444"/>
      <c r="H313" s="160"/>
      <c r="J313" s="443"/>
    </row>
    <row r="314" spans="1:10" ht="30" x14ac:dyDescent="0.25">
      <c r="A314" s="202" t="str">
        <f>'таланты+инициативы0,275'!A202</f>
        <v>Маркер для доски BRAUBERG с клипом, эргономичный корпус, круглый наконечник 4 мм, черный, 150846</v>
      </c>
      <c r="B314" s="271" t="str">
        <f>'инновации+добровольчество0,3625'!B202</f>
        <v>шт</v>
      </c>
      <c r="C314" s="94"/>
      <c r="D314" s="279">
        <f>$A$288*Лист1!$C23</f>
        <v>4.3499999999999996</v>
      </c>
      <c r="E314" s="279">
        <f>Лист1!D23</f>
        <v>36.28</v>
      </c>
      <c r="F314" s="230">
        <f t="shared" si="11"/>
        <v>157.81799999999998</v>
      </c>
      <c r="G314" s="444"/>
      <c r="H314" s="160"/>
      <c r="J314" s="443"/>
    </row>
    <row r="315" spans="1:10" ht="30" x14ac:dyDescent="0.25">
      <c r="A315" s="202" t="str">
        <f>'таланты+инициативы0,275'!A203</f>
        <v>Маркеры стираемые для белой доски НАБОР 4 ЦВЕТА, BRAUBERG "ORIGINAL", 3 мм, 152120</v>
      </c>
      <c r="B315" s="161" t="s">
        <v>82</v>
      </c>
      <c r="C315" s="94"/>
      <c r="D315" s="279">
        <f>$A$288*Лист1!$C24</f>
        <v>5.4375</v>
      </c>
      <c r="E315" s="279">
        <f>Лист1!D24</f>
        <v>220.61</v>
      </c>
      <c r="F315" s="230">
        <f t="shared" si="11"/>
        <v>1199.566875</v>
      </c>
      <c r="G315" s="444"/>
      <c r="H315" s="160"/>
      <c r="J315" s="443"/>
    </row>
    <row r="316" spans="1:10" ht="30" x14ac:dyDescent="0.25">
      <c r="A316" s="202" t="str">
        <f>'таланты+инициативы0,275'!A204</f>
        <v>Маркеры для доски BRAUBERG SOFT, НАБОР 4шт, резиновая вставка, 5 мм, (син,черн,красн,зел), 151252</v>
      </c>
      <c r="B316" s="161" t="s">
        <v>82</v>
      </c>
      <c r="C316" s="94"/>
      <c r="D316" s="279">
        <f>$A$288*Лист1!$C25</f>
        <v>1.45</v>
      </c>
      <c r="E316" s="279">
        <f>Лист1!D25</f>
        <v>245.67</v>
      </c>
      <c r="F316" s="230">
        <f t="shared" si="11"/>
        <v>356.22149999999999</v>
      </c>
      <c r="G316" s="444"/>
      <c r="H316" s="160"/>
      <c r="J316" s="443"/>
    </row>
    <row r="317" spans="1:10" ht="30" x14ac:dyDescent="0.25">
      <c r="A317" s="202" t="str">
        <f>'таланты+инициативы0,275'!A205</f>
        <v>Маркеры стираемые для белой доски НАБОР 8 ЦВЕТОВ, BRAUBERG "SOFT", 5 мм, резиновая вставка, 152112</v>
      </c>
      <c r="B317" s="161" t="s">
        <v>82</v>
      </c>
      <c r="C317" s="94"/>
      <c r="D317" s="279">
        <f>$A$288*Лист1!$C26</f>
        <v>0.36249999999999999</v>
      </c>
      <c r="E317" s="279">
        <f>Лист1!D26</f>
        <v>558.51</v>
      </c>
      <c r="F317" s="230">
        <f t="shared" si="11"/>
        <v>202.45987499999998</v>
      </c>
      <c r="G317" s="444"/>
      <c r="H317" s="160"/>
      <c r="J317" s="443"/>
    </row>
    <row r="318" spans="1:10" ht="30" x14ac:dyDescent="0.25">
      <c r="A318" s="202" t="str">
        <f>'таланты+инициативы0,275'!A206</f>
        <v>Мешки для мусора 120л черные в рулоне 10шт ПВД 40мкм 70х110см особо прочные ЛАЙМА 605341</v>
      </c>
      <c r="B318" s="161" t="s">
        <v>82</v>
      </c>
      <c r="C318" s="94"/>
      <c r="D318" s="279">
        <f>$A$288*Лист1!$C27</f>
        <v>7.25</v>
      </c>
      <c r="E318" s="279">
        <f>Лист1!D27</f>
        <v>253.93</v>
      </c>
      <c r="F318" s="230">
        <f t="shared" ref="F318:F350" si="14">D318*E318</f>
        <v>1840.9925000000001</v>
      </c>
      <c r="G318" s="444"/>
      <c r="H318" s="160"/>
      <c r="J318" s="443"/>
    </row>
    <row r="319" spans="1:10" ht="30" x14ac:dyDescent="0.25">
      <c r="A319" s="202" t="str">
        <f>'таланты+инициативы0,275'!A207</f>
        <v>Мешки для мусора  30л зеленые в рулоне 20шт ПНД 10мкм 50х60см прочные биоразлагаемые ЛАЙМА 601400</v>
      </c>
      <c r="B319" s="161" t="s">
        <v>82</v>
      </c>
      <c r="C319" s="94"/>
      <c r="D319" s="279">
        <f>$A$288*Лист1!$C28</f>
        <v>21.75</v>
      </c>
      <c r="E319" s="279">
        <f>Лист1!D28</f>
        <v>80.94</v>
      </c>
      <c r="F319" s="230">
        <f t="shared" si="14"/>
        <v>1760.4449999999999</v>
      </c>
      <c r="G319" s="444"/>
      <c r="H319" s="160"/>
      <c r="J319" s="443"/>
    </row>
    <row r="320" spans="1:10" ht="30" x14ac:dyDescent="0.25">
      <c r="A320" s="202" t="str">
        <f>'таланты+инициативы0,275'!A208</f>
        <v>Мыло-крем жидкое DELUXE, 5 л, ЗОЛОТОЙ ИДЕАЛ «Персик», перламутровое, 607496</v>
      </c>
      <c r="B320" s="161" t="s">
        <v>82</v>
      </c>
      <c r="C320" s="94"/>
      <c r="D320" s="279">
        <f>$A$288*Лист1!$C29</f>
        <v>0.72499999999999998</v>
      </c>
      <c r="E320" s="279">
        <f>Лист1!D29</f>
        <v>854.82</v>
      </c>
      <c r="F320" s="230">
        <f t="shared" si="14"/>
        <v>619.74450000000002</v>
      </c>
      <c r="G320" s="444"/>
      <c r="H320" s="160"/>
      <c r="J320" s="443"/>
    </row>
    <row r="321" spans="1:10" ht="30" x14ac:dyDescent="0.25">
      <c r="A321" s="202" t="str">
        <f>'таланты+инициативы0,275'!A209</f>
        <v>Мыло-крем жидкое с АНТИБАКТЕРИАЛЬНЫМ ЭФФЕКТОМ, 5 л, ЗОЛОТОЙ ИДЕАЛ "Премиум Жемчужное", 607495</v>
      </c>
      <c r="B321" s="161" t="s">
        <v>82</v>
      </c>
      <c r="C321" s="94"/>
      <c r="D321" s="279">
        <f>$A$288*Лист1!$C30</f>
        <v>0.36249999999999999</v>
      </c>
      <c r="E321" s="279">
        <f>Лист1!D30</f>
        <v>889.92</v>
      </c>
      <c r="F321" s="230">
        <f t="shared" si="14"/>
        <v>322.596</v>
      </c>
      <c r="G321" s="444"/>
      <c r="H321" s="160"/>
      <c r="J321" s="443"/>
    </row>
    <row r="322" spans="1:10" ht="30" x14ac:dyDescent="0.25">
      <c r="A322" s="202" t="str">
        <f>'таланты+инициативы0,275'!A210</f>
        <v>Набор текстовыделителей BRAUBERG 4 шт., АССОРТИ, "DELTA PASTEL", линия 1-5 мм, 151735</v>
      </c>
      <c r="B322" s="161" t="s">
        <v>82</v>
      </c>
      <c r="C322" s="94"/>
      <c r="D322" s="279">
        <f>$A$288*Лист1!$C31</f>
        <v>0.72499999999999998</v>
      </c>
      <c r="E322" s="279">
        <f>Лист1!D31</f>
        <v>176.4</v>
      </c>
      <c r="F322" s="230">
        <f t="shared" si="14"/>
        <v>127.89</v>
      </c>
      <c r="G322" s="444"/>
      <c r="H322" s="160"/>
      <c r="J322" s="443"/>
    </row>
    <row r="323" spans="1:10" ht="30" x14ac:dyDescent="0.25">
      <c r="A323" s="202" t="str">
        <f>'таланты+инициативы0,275'!A211</f>
        <v>Нож универсальный 18 мм BRAUBERG автофиксатор, резиновые вставки, + 2 лезвия, блистер, 230920</v>
      </c>
      <c r="B323" s="161" t="s">
        <v>82</v>
      </c>
      <c r="C323" s="94"/>
      <c r="D323" s="279">
        <f>$A$288*Лист1!$C32</f>
        <v>1.8125</v>
      </c>
      <c r="E323" s="279">
        <f>Лист1!D32</f>
        <v>232.63</v>
      </c>
      <c r="F323" s="230">
        <f t="shared" si="14"/>
        <v>421.64187499999997</v>
      </c>
      <c r="G323" s="444"/>
      <c r="H323" s="160"/>
      <c r="J323" s="443"/>
    </row>
    <row r="324" spans="1:10" ht="16.5" x14ac:dyDescent="0.25">
      <c r="A324" s="202" t="str">
        <f>'таланты+инициативы0,275'!A212</f>
        <v>Нож  9мм с фиксатором, черно-красный, MAPED, 092211</v>
      </c>
      <c r="B324" s="161" t="s">
        <v>82</v>
      </c>
      <c r="C324" s="94"/>
      <c r="D324" s="279">
        <f>$A$288*Лист1!$C33</f>
        <v>3.625</v>
      </c>
      <c r="E324" s="279">
        <f>Лист1!D33</f>
        <v>35.68</v>
      </c>
      <c r="F324" s="230">
        <f t="shared" si="14"/>
        <v>129.34</v>
      </c>
      <c r="G324" s="444"/>
      <c r="H324" s="160"/>
      <c r="J324" s="443"/>
    </row>
    <row r="325" spans="1:10" ht="30" x14ac:dyDescent="0.25">
      <c r="A325" s="202" t="str">
        <f>'таланты+инициативы0,275'!A213</f>
        <v>Нож универсальный мощный BRAUBERG металлический корпус, фиксатор, + 5 лезвий, 235404</v>
      </c>
      <c r="B325" s="161" t="s">
        <v>82</v>
      </c>
      <c r="C325" s="94"/>
      <c r="D325" s="279">
        <f>$A$288*Лист1!$C34</f>
        <v>1.8125</v>
      </c>
      <c r="E325" s="279">
        <f>Лист1!D34</f>
        <v>704.48</v>
      </c>
      <c r="F325" s="230">
        <f t="shared" si="14"/>
        <v>1276.8700000000001</v>
      </c>
      <c r="G325" s="444"/>
      <c r="H325" s="160"/>
      <c r="J325" s="443"/>
    </row>
    <row r="326" spans="1:10" ht="30" x14ac:dyDescent="0.25">
      <c r="A326" s="202" t="str">
        <f>'таланты+инициативы0,275'!A214</f>
        <v>Ножницы BRAUBERG "Respect", 170 мм, резин. вставки, сине-черные, 3-х сторон.заточка,блистер, 231561</v>
      </c>
      <c r="B326" s="161" t="s">
        <v>82</v>
      </c>
      <c r="C326" s="94"/>
      <c r="D326" s="279">
        <f>$A$288*Лист1!$C35</f>
        <v>3.625</v>
      </c>
      <c r="E326" s="279">
        <f>Лист1!D35</f>
        <v>194.27</v>
      </c>
      <c r="F326" s="230">
        <f t="shared" si="14"/>
        <v>704.22874999999999</v>
      </c>
      <c r="G326" s="444"/>
      <c r="H326" s="160"/>
      <c r="J326" s="443"/>
    </row>
    <row r="327" spans="1:10" x14ac:dyDescent="0.25">
      <c r="A327" s="202" t="str">
        <f>'таланты+инициативы0,275'!A215</f>
        <v>Папка-уголок плотная BRAUBERG SUPER, 0,18 мм, синяя, 270479</v>
      </c>
      <c r="B327" s="161" t="s">
        <v>82</v>
      </c>
      <c r="C327" s="94"/>
      <c r="D327" s="279">
        <f>$A$288*Лист1!$C36</f>
        <v>1.8125</v>
      </c>
      <c r="E327" s="279">
        <f>Лист1!D36</f>
        <v>14.82</v>
      </c>
      <c r="F327" s="230">
        <f t="shared" si="14"/>
        <v>26.861250000000002</v>
      </c>
      <c r="J327" s="443">
        <f t="shared" ref="J327:J357" si="15">I327-F327</f>
        <v>-26.861250000000002</v>
      </c>
    </row>
    <row r="328" spans="1:10" ht="30" x14ac:dyDescent="0.25">
      <c r="A328" s="202" t="str">
        <f>'таланты+инициативы0,275'!A216</f>
        <v>Папки-файлы перфорированные А5 BRAUBERG, ВЕРТИК., КОМПЛЕКТ 100 шт., гладкие, Яблоко, 35мкм, 221714</v>
      </c>
      <c r="B328" s="161" t="s">
        <v>82</v>
      </c>
      <c r="C328" s="94"/>
      <c r="D328" s="279">
        <f>$A$288*Лист1!$C37</f>
        <v>0.36249999999999999</v>
      </c>
      <c r="E328" s="279">
        <f>Лист1!D37</f>
        <v>243.6</v>
      </c>
      <c r="F328" s="230">
        <f t="shared" si="14"/>
        <v>88.304999999999993</v>
      </c>
      <c r="J328" s="443">
        <f t="shared" si="15"/>
        <v>-88.304999999999993</v>
      </c>
    </row>
    <row r="329" spans="1:10" ht="30" x14ac:dyDescent="0.25">
      <c r="A329" s="202" t="str">
        <f>'таланты+инициативы0,275'!A217</f>
        <v>Папки-файлы перфорированные А4 BRAUBERG, КОМПЛЕКТ 100 шт., гладкие, Яблоко, 35 мкм, 221710</v>
      </c>
      <c r="B329" s="161" t="s">
        <v>82</v>
      </c>
      <c r="C329" s="94"/>
      <c r="D329" s="279">
        <f>$A$288*Лист1!$C38</f>
        <v>1.8125</v>
      </c>
      <c r="E329" s="279">
        <f>Лист1!D38</f>
        <v>308.79000000000002</v>
      </c>
      <c r="F329" s="230">
        <f t="shared" si="14"/>
        <v>559.68187499999999</v>
      </c>
      <c r="J329" s="443">
        <f t="shared" si="15"/>
        <v>-559.68187499999999</v>
      </c>
    </row>
    <row r="330" spans="1:10" ht="30" x14ac:dyDescent="0.25">
      <c r="A330" s="202" t="str">
        <f>'таланты+инициативы0,275'!A218</f>
        <v>Полотенца бумажные быт., спайка 2 шт., 2-х слойные, (2х12,5 м), VEIRO (Вейро), белые, 5п22,ш/к 90995</v>
      </c>
      <c r="B330" s="161" t="s">
        <v>82</v>
      </c>
      <c r="C330" s="94"/>
      <c r="D330" s="279">
        <f>$A$288*Лист1!$C39</f>
        <v>29</v>
      </c>
      <c r="E330" s="279">
        <f>Лист1!D39</f>
        <v>131.84</v>
      </c>
      <c r="F330" s="230">
        <f t="shared" si="14"/>
        <v>3823.36</v>
      </c>
      <c r="J330" s="443">
        <f t="shared" si="15"/>
        <v>-3823.36</v>
      </c>
    </row>
    <row r="331" spans="1:10" ht="30" x14ac:dyDescent="0.25">
      <c r="A331" s="202" t="str">
        <f>'таланты+инициативы0,275'!A219</f>
        <v>Ручка шариковая масляная BRAUBERG "Extra Glide Soft Color", СИНЯЯ, узел 0,7 мм, линия письма 0,35 мм, 142928</v>
      </c>
      <c r="B331" s="161" t="s">
        <v>82</v>
      </c>
      <c r="C331" s="94"/>
      <c r="D331" s="279">
        <f>$A$288*Лист1!$C40</f>
        <v>4.3499999999999996</v>
      </c>
      <c r="E331" s="279">
        <f>Лист1!D40</f>
        <v>31.05</v>
      </c>
      <c r="F331" s="230">
        <f t="shared" si="14"/>
        <v>135.0675</v>
      </c>
      <c r="J331" s="443">
        <f t="shared" si="15"/>
        <v>-135.0675</v>
      </c>
    </row>
    <row r="332" spans="1:10" ht="30" x14ac:dyDescent="0.25">
      <c r="A332" s="202" t="str">
        <f>'таланты+инициативы0,275'!A220</f>
        <v>Силовые кнопки-гвоздики BRAUBERG  цветные (шарики), 50 шт., в карт. коробке, 221550</v>
      </c>
      <c r="B332" s="161" t="s">
        <v>82</v>
      </c>
      <c r="C332" s="94"/>
      <c r="D332" s="279">
        <f>$A$288*Лист1!$C41</f>
        <v>1.8125</v>
      </c>
      <c r="E332" s="279">
        <f>Лист1!D41</f>
        <v>69.11</v>
      </c>
      <c r="F332" s="230">
        <f t="shared" si="14"/>
        <v>125.261875</v>
      </c>
      <c r="J332" s="443">
        <f t="shared" si="15"/>
        <v>-125.261875</v>
      </c>
    </row>
    <row r="333" spans="1:10" ht="30" x14ac:dyDescent="0.25">
      <c r="A333" s="202" t="str">
        <f>'таланты+инициативы0,275'!A221</f>
        <v>Силовые кнопки-гвоздики BRAUBERG цветные, 50шт., в карт. коробке, 220557</v>
      </c>
      <c r="B333" s="161" t="s">
        <v>82</v>
      </c>
      <c r="C333" s="94"/>
      <c r="D333" s="279">
        <f>$A$288*Лист1!$C42</f>
        <v>1.8125</v>
      </c>
      <c r="E333" s="279">
        <f>Лист1!D42</f>
        <v>50.34</v>
      </c>
      <c r="F333" s="230">
        <f t="shared" si="14"/>
        <v>91.241250000000008</v>
      </c>
      <c r="J333" s="443">
        <f t="shared" si="15"/>
        <v>-91.241250000000008</v>
      </c>
    </row>
    <row r="334" spans="1:10" x14ac:dyDescent="0.25">
      <c r="A334" s="202" t="str">
        <f>'таланты+инициативы0,275'!A222</f>
        <v>Скобы для степлера BRAUBERG №26/6 1000 штук, 225973</v>
      </c>
      <c r="B334" s="161" t="s">
        <v>82</v>
      </c>
      <c r="C334" s="94"/>
      <c r="D334" s="279">
        <f>$A$288*Лист1!$C43</f>
        <v>2.1749999999999998</v>
      </c>
      <c r="E334" s="279">
        <f>Лист1!D43</f>
        <v>25.91</v>
      </c>
      <c r="F334" s="230">
        <f t="shared" si="14"/>
        <v>56.354249999999993</v>
      </c>
      <c r="J334" s="443">
        <f t="shared" si="15"/>
        <v>-56.354249999999993</v>
      </c>
    </row>
    <row r="335" spans="1:10" x14ac:dyDescent="0.25">
      <c r="A335" s="202" t="str">
        <f>'таланты+инициативы0,275'!A223</f>
        <v>Скобы для степлера BRAUBERG №24/6 1000 штук, 220950</v>
      </c>
      <c r="B335" s="161" t="s">
        <v>82</v>
      </c>
      <c r="C335" s="94"/>
      <c r="D335" s="279">
        <f>$A$288*Лист1!$C44</f>
        <v>1.8125</v>
      </c>
      <c r="E335" s="279">
        <f>Лист1!D44</f>
        <v>28.99</v>
      </c>
      <c r="F335" s="230">
        <f t="shared" si="14"/>
        <v>52.544374999999995</v>
      </c>
      <c r="J335" s="443">
        <f t="shared" si="15"/>
        <v>-52.544374999999995</v>
      </c>
    </row>
    <row r="336" spans="1:10" ht="30" x14ac:dyDescent="0.25">
      <c r="A336" s="202" t="str">
        <f>'таланты+инициативы0,275'!A224</f>
        <v>Скрепки BRAUBERG, 25 мм, никелированные, треугольные, 100 шт., в картонной коробке, 270440</v>
      </c>
      <c r="B336" s="161" t="s">
        <v>82</v>
      </c>
      <c r="C336" s="94"/>
      <c r="D336" s="279">
        <f>$A$288*Лист1!$C45</f>
        <v>3.625</v>
      </c>
      <c r="E336" s="279">
        <f>Лист1!D45</f>
        <v>35.57</v>
      </c>
      <c r="F336" s="230">
        <f t="shared" si="14"/>
        <v>128.94125</v>
      </c>
      <c r="J336" s="443">
        <f t="shared" si="15"/>
        <v>-128.94125</v>
      </c>
    </row>
    <row r="337" spans="1:10" ht="30" x14ac:dyDescent="0.25">
      <c r="A337" s="202" t="str">
        <f>'таланты+инициативы0,275'!A225</f>
        <v>Скрепки BRAUBERG, 28 мм, омедненные, 100 шт., в картонной коробке, 270448</v>
      </c>
      <c r="B337" s="161" t="s">
        <v>82</v>
      </c>
      <c r="C337" s="94"/>
      <c r="D337" s="279">
        <f>$A$288*Лист1!$C46</f>
        <v>3.625</v>
      </c>
      <c r="E337" s="279">
        <f>Лист1!D46</f>
        <v>66.36</v>
      </c>
      <c r="F337" s="230">
        <f t="shared" si="14"/>
        <v>240.55500000000001</v>
      </c>
      <c r="J337" s="443">
        <f t="shared" si="15"/>
        <v>-240.55500000000001</v>
      </c>
    </row>
    <row r="338" spans="1:10" ht="30" x14ac:dyDescent="0.25">
      <c r="A338" s="202" t="str">
        <f>'таланты+инициативы0,275'!A226</f>
        <v>Скрепки большие 50 мм, BRAUBERG, оцинкованные, гофрированные, 50 шт., в картонной коробке, 270446</v>
      </c>
      <c r="B338" s="161" t="s">
        <v>82</v>
      </c>
      <c r="C338" s="94"/>
      <c r="D338" s="279">
        <f>$A$288*Лист1!$C47</f>
        <v>0.72499999999999998</v>
      </c>
      <c r="E338" s="279">
        <f>Лист1!D47</f>
        <v>67.56</v>
      </c>
      <c r="F338" s="230">
        <f t="shared" si="14"/>
        <v>48.981000000000002</v>
      </c>
      <c r="J338" s="443">
        <f t="shared" si="15"/>
        <v>-48.981000000000002</v>
      </c>
    </row>
    <row r="339" spans="1:10" ht="30" x14ac:dyDescent="0.25">
      <c r="A339" s="202" t="str">
        <f>'таланты+инициативы0,275'!A227</f>
        <v>Средство для мытья пола ЛАЙМА "Лимонная свежесть", концентрат, 5кг, 601606</v>
      </c>
      <c r="B339" s="161" t="s">
        <v>82</v>
      </c>
      <c r="C339" s="94"/>
      <c r="D339" s="279">
        <f>$A$288*Лист1!$C48</f>
        <v>0.36249999999999999</v>
      </c>
      <c r="E339" s="279">
        <f>Лист1!D48</f>
        <v>437.29</v>
      </c>
      <c r="F339" s="230">
        <f t="shared" si="14"/>
        <v>158.51762500000001</v>
      </c>
      <c r="J339" s="443">
        <f t="shared" si="15"/>
        <v>-158.51762500000001</v>
      </c>
    </row>
    <row r="340" spans="1:10" x14ac:dyDescent="0.25">
      <c r="A340" s="202" t="str">
        <f>'таланты+инициативы0,275'!A228</f>
        <v>Средство для мытья пола ЛАЙМА "Морской бриз", концентрат, 5кг, 602296</v>
      </c>
      <c r="B340" s="161" t="s">
        <v>82</v>
      </c>
      <c r="C340" s="94"/>
      <c r="D340" s="279">
        <f>$A$288*Лист1!$C49</f>
        <v>0.36249999999999999</v>
      </c>
      <c r="E340" s="279">
        <f>Лист1!D49</f>
        <v>434.95</v>
      </c>
      <c r="F340" s="230">
        <f t="shared" si="14"/>
        <v>157.669375</v>
      </c>
      <c r="J340" s="443">
        <f t="shared" si="15"/>
        <v>-157.669375</v>
      </c>
    </row>
    <row r="341" spans="1:10" ht="30" x14ac:dyDescent="0.25">
      <c r="A341" s="202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B341" s="161" t="s">
        <v>82</v>
      </c>
      <c r="C341" s="94"/>
      <c r="D341" s="279">
        <f>$A$288*Лист1!$C50</f>
        <v>1.0874999999999999</v>
      </c>
      <c r="E341" s="279">
        <f>Лист1!D50</f>
        <v>580.72</v>
      </c>
      <c r="F341" s="230">
        <f t="shared" si="14"/>
        <v>631.53300000000002</v>
      </c>
      <c r="J341" s="443">
        <f t="shared" si="15"/>
        <v>-631.53300000000002</v>
      </c>
    </row>
    <row r="342" spans="1:10" ht="30" x14ac:dyDescent="0.25">
      <c r="A342" s="202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B342" s="161" t="s">
        <v>82</v>
      </c>
      <c r="C342" s="94"/>
      <c r="D342" s="279">
        <f>$A$288*Лист1!$C51</f>
        <v>0.36249999999999999</v>
      </c>
      <c r="E342" s="279">
        <f>Лист1!D51</f>
        <v>231.68</v>
      </c>
      <c r="F342" s="230">
        <f t="shared" si="14"/>
        <v>83.983999999999995</v>
      </c>
      <c r="J342" s="443">
        <f t="shared" si="15"/>
        <v>-83.983999999999995</v>
      </c>
    </row>
    <row r="343" spans="1:10" x14ac:dyDescent="0.25">
      <c r="A343" s="202" t="str">
        <f>'таланты+инициативы0,275'!A231</f>
        <v>Стиратель для магнитно-маркерной доски BRAUBERG, 230756</v>
      </c>
      <c r="B343" s="161" t="s">
        <v>82</v>
      </c>
      <c r="C343" s="94"/>
      <c r="D343" s="279">
        <f>$A$288*Лист1!$C52</f>
        <v>0.36249999999999999</v>
      </c>
      <c r="E343" s="279">
        <f>Лист1!D52</f>
        <v>154.44</v>
      </c>
      <c r="F343" s="230">
        <f t="shared" si="14"/>
        <v>55.984499999999997</v>
      </c>
      <c r="J343" s="443">
        <f t="shared" si="15"/>
        <v>-55.984499999999997</v>
      </c>
    </row>
    <row r="344" spans="1:10" ht="30" x14ac:dyDescent="0.25">
      <c r="A344" s="202" t="str">
        <f>'таланты+инициативы0,275'!A232</f>
        <v>Стяжка (хомут) нейлоновая сверхпрочная POWER LOCK, 2,5х150 мм, КОМПЛЕКТ 100 шт., белая, SONNEN, 607919</v>
      </c>
      <c r="B344" s="161" t="s">
        <v>82</v>
      </c>
      <c r="C344" s="94"/>
      <c r="D344" s="279">
        <f>$A$288*Лист1!$C53</f>
        <v>3.625</v>
      </c>
      <c r="E344" s="279">
        <f>Лист1!D53</f>
        <v>44.9</v>
      </c>
      <c r="F344" s="230">
        <f t="shared" si="14"/>
        <v>162.76249999999999</v>
      </c>
      <c r="J344" s="443">
        <f t="shared" si="15"/>
        <v>-162.76249999999999</v>
      </c>
    </row>
    <row r="345" spans="1:10" x14ac:dyDescent="0.25">
      <c r="A345" s="202" t="str">
        <f>'таланты+инициативы0,275'!A233</f>
        <v>Транспортир 10 см, 180 градусов, металлический, ПИФАГОР, 210637</v>
      </c>
      <c r="B345" s="161" t="s">
        <v>82</v>
      </c>
      <c r="C345" s="94"/>
      <c r="D345" s="279">
        <f>$A$288*Лист1!$C54</f>
        <v>3.625</v>
      </c>
      <c r="E345" s="279">
        <f>Лист1!D54</f>
        <v>17.850000000000001</v>
      </c>
      <c r="F345" s="230">
        <f t="shared" si="14"/>
        <v>64.706250000000011</v>
      </c>
      <c r="J345" s="443">
        <f t="shared" si="15"/>
        <v>-64.706250000000011</v>
      </c>
    </row>
    <row r="346" spans="1:10" ht="30" x14ac:dyDescent="0.25">
      <c r="A346" s="202" t="str">
        <f>'таланты+инициативы0,275'!A234</f>
        <v>Хомуты (стяжки) нейлоновые, 2,5 мм х 200 мм, комплект 100 шт., REXANT, белые, европодвес, 07-0200-4</v>
      </c>
      <c r="B346" s="161" t="s">
        <v>82</v>
      </c>
      <c r="C346" s="94"/>
      <c r="D346" s="279">
        <f>$A$288*Лист1!$C55</f>
        <v>1.8125</v>
      </c>
      <c r="E346" s="279">
        <f>Лист1!D55</f>
        <v>177.54</v>
      </c>
      <c r="F346" s="230">
        <f t="shared" si="14"/>
        <v>321.79124999999999</v>
      </c>
      <c r="J346" s="443">
        <f t="shared" si="15"/>
        <v>-321.79124999999999</v>
      </c>
    </row>
    <row r="347" spans="1:10" ht="30" x14ac:dyDescent="0.25">
      <c r="A347" s="202" t="str">
        <f>'таланты+инициативы0,275'!A235</f>
        <v>Хомуты (стяжки), нейлоновые, 3,6 мм х 300 мм, комплект 100 шт., PROCONNECT, белые, европодвес, 57-0300</v>
      </c>
      <c r="B347" s="161" t="s">
        <v>82</v>
      </c>
      <c r="C347" s="94"/>
      <c r="D347" s="279">
        <f>$A$288*Лист1!$C56</f>
        <v>1.8125</v>
      </c>
      <c r="E347" s="279">
        <f>Лист1!D56</f>
        <v>302.51</v>
      </c>
      <c r="F347" s="230">
        <f t="shared" si="14"/>
        <v>548.29937499999994</v>
      </c>
      <c r="J347" s="443">
        <f t="shared" si="15"/>
        <v>-548.29937499999994</v>
      </c>
    </row>
    <row r="348" spans="1:10" ht="30" x14ac:dyDescent="0.25">
      <c r="A348" s="202" t="str">
        <f>'таланты+инициативы0,275'!A236</f>
        <v>Циркуль BRAUBERG "Student Oxford", 140мм, 1 сгибаемая ножка, подстраиваемая игла, чехол, 210316</v>
      </c>
      <c r="B348" s="161" t="s">
        <v>82</v>
      </c>
      <c r="C348" s="94"/>
      <c r="D348" s="279">
        <f>$A$288*Лист1!$C57</f>
        <v>3.625</v>
      </c>
      <c r="E348" s="279">
        <f>Лист1!D57</f>
        <v>185.51</v>
      </c>
      <c r="F348" s="230">
        <f t="shared" si="14"/>
        <v>672.47375</v>
      </c>
      <c r="J348" s="443">
        <f t="shared" si="15"/>
        <v>-672.47375</v>
      </c>
    </row>
    <row r="349" spans="1:10" ht="30" x14ac:dyDescent="0.25">
      <c r="A349" s="202" t="str">
        <f>'таланты+инициативы0,275'!A237</f>
        <v>Чистящая жидкость-спрей BRAUBERG для маркерных досок, 250 мл, 510119</v>
      </c>
      <c r="B349" s="161" t="s">
        <v>82</v>
      </c>
      <c r="C349" s="94"/>
      <c r="D349" s="279">
        <f>$A$288*Лист1!$C58</f>
        <v>4.3499999999999996</v>
      </c>
      <c r="E349" s="279">
        <f>Лист1!D58</f>
        <v>138.43</v>
      </c>
      <c r="F349" s="230">
        <f t="shared" si="14"/>
        <v>602.17049999999995</v>
      </c>
      <c r="J349" s="443">
        <f t="shared" si="15"/>
        <v>-602.17049999999995</v>
      </c>
    </row>
    <row r="350" spans="1:10" ht="30" x14ac:dyDescent="0.25">
      <c r="A350" s="202" t="str">
        <f>'таланты+инициативы0,275'!A238</f>
        <v>Чистящая жидкость-спрей для маркерных досок УСИЛЕННАЯ ФОРМУЛА, BRAUBERG TURBO MAX, 250 мл</v>
      </c>
      <c r="B350" s="161" t="s">
        <v>82</v>
      </c>
      <c r="C350" s="94"/>
      <c r="D350" s="279">
        <f>$A$288*Лист1!$C59</f>
        <v>0.72499999999999998</v>
      </c>
      <c r="E350" s="279">
        <f>Лист1!D59</f>
        <v>194.61</v>
      </c>
      <c r="F350" s="230">
        <f t="shared" si="14"/>
        <v>141.09225000000001</v>
      </c>
      <c r="J350" s="443">
        <f t="shared" si="15"/>
        <v>-141.09225000000001</v>
      </c>
    </row>
    <row r="351" spans="1:10" ht="30" x14ac:dyDescent="0.25">
      <c r="A351" s="202" t="str">
        <f>'таланты+инициативы0,275'!A239</f>
        <v>Чистящее средство 1 л DOMESTOS PROFESSIONAL универсальное дезинфицирующее, отбеливающий эффект</v>
      </c>
      <c r="B351" s="161" t="s">
        <v>82</v>
      </c>
      <c r="C351" s="94"/>
      <c r="D351" s="279">
        <f>$A$288*Лист1!$C60</f>
        <v>2.1749999999999998</v>
      </c>
      <c r="E351" s="279">
        <f>Лист1!D60</f>
        <v>229.03</v>
      </c>
      <c r="F351" s="230">
        <f t="shared" ref="F351:F394" si="16">D351*E351</f>
        <v>498.14024999999998</v>
      </c>
      <c r="J351" s="443">
        <f t="shared" si="15"/>
        <v>-498.14024999999998</v>
      </c>
    </row>
    <row r="352" spans="1:10" x14ac:dyDescent="0.25">
      <c r="A352" s="202" t="str">
        <f>'таланты+инициативы0,275'!A240</f>
        <v>Средство ПЕМОЛЮКС Сода-5 "Яблоко", порошок, 480г, ш/к 80777</v>
      </c>
      <c r="B352" s="161" t="s">
        <v>82</v>
      </c>
      <c r="C352" s="94"/>
      <c r="D352" s="279">
        <f>$A$288*Лист1!$C61</f>
        <v>5.8</v>
      </c>
      <c r="E352" s="279">
        <f>Лист1!D61</f>
        <v>101.46</v>
      </c>
      <c r="F352" s="230">
        <f t="shared" si="16"/>
        <v>588.46799999999996</v>
      </c>
      <c r="J352" s="443">
        <f t="shared" si="15"/>
        <v>-588.46799999999996</v>
      </c>
    </row>
    <row r="353" spans="1:10" ht="30" x14ac:dyDescent="0.25">
      <c r="A353" s="202" t="str">
        <f>'таланты+инициативы0,275'!A241</f>
        <v>Чистящее средство 5 л DOMESTOS с антивирусным и отбеливающим эффектом «Свежесть Атлантики»</v>
      </c>
      <c r="B353" s="161" t="s">
        <v>82</v>
      </c>
      <c r="C353" s="94"/>
      <c r="D353" s="279">
        <f>$A$288*Лист1!$C62</f>
        <v>1.45</v>
      </c>
      <c r="E353" s="279">
        <f>Лист1!D62</f>
        <v>867.36</v>
      </c>
      <c r="F353" s="230">
        <f t="shared" si="16"/>
        <v>1257.672</v>
      </c>
      <c r="J353" s="443">
        <f t="shared" si="15"/>
        <v>-1257.672</v>
      </c>
    </row>
    <row r="354" spans="1:10" ht="30" x14ac:dyDescent="0.25">
      <c r="A354" s="202" t="str">
        <f>'таланты+инициативы0,275'!A242</f>
        <v>Чистящие салфетки для маркерных досок, в тубе 100 шт., влажные, BRAUBERG, 513029</v>
      </c>
      <c r="B354" s="161" t="s">
        <v>82</v>
      </c>
      <c r="C354" s="94"/>
      <c r="D354" s="279">
        <f>$A$288*Лист1!$C63</f>
        <v>0.72499999999999998</v>
      </c>
      <c r="E354" s="279">
        <f>Лист1!D63</f>
        <v>164.38</v>
      </c>
      <c r="F354" s="230">
        <f t="shared" si="16"/>
        <v>119.1755</v>
      </c>
      <c r="J354" s="443">
        <f t="shared" si="15"/>
        <v>-119.1755</v>
      </c>
    </row>
    <row r="355" spans="1:10" x14ac:dyDescent="0.25">
      <c r="A355" s="202" t="str">
        <f>'таланты+инициативы0,275'!A243</f>
        <v>булавка</v>
      </c>
      <c r="B355" s="161" t="s">
        <v>82</v>
      </c>
      <c r="C355" s="94"/>
      <c r="D355" s="279">
        <f>$A$288*Лист1!$C64</f>
        <v>0.72499999999999998</v>
      </c>
      <c r="E355" s="279">
        <f>Лист1!D64</f>
        <v>250</v>
      </c>
      <c r="F355" s="230">
        <f t="shared" si="16"/>
        <v>181.25</v>
      </c>
      <c r="J355" s="443">
        <f t="shared" si="15"/>
        <v>-181.25</v>
      </c>
    </row>
    <row r="356" spans="1:10" x14ac:dyDescent="0.25">
      <c r="A356" s="202" t="str">
        <f>'таланты+инициативы0,275'!A244</f>
        <v>пистолет для скоб</v>
      </c>
      <c r="B356" s="161" t="s">
        <v>82</v>
      </c>
      <c r="C356" s="94"/>
      <c r="D356" s="279">
        <f>$A$288*Лист1!$C65</f>
        <v>0.36249999999999999</v>
      </c>
      <c r="E356" s="279">
        <f>Лист1!D65</f>
        <v>650</v>
      </c>
      <c r="F356" s="230">
        <f t="shared" si="16"/>
        <v>235.625</v>
      </c>
      <c r="J356" s="443">
        <f t="shared" si="15"/>
        <v>-235.625</v>
      </c>
    </row>
    <row r="357" spans="1:10" x14ac:dyDescent="0.25">
      <c r="A357" s="202" t="str">
        <f>'таланты+инициативы0,275'!A245</f>
        <v>Пиломатериал</v>
      </c>
      <c r="B357" s="161" t="s">
        <v>82</v>
      </c>
      <c r="C357" s="94"/>
      <c r="D357" s="279">
        <f>$A$288*Лист1!$C66</f>
        <v>2.1749999999999998</v>
      </c>
      <c r="E357" s="279">
        <f>Лист1!D66</f>
        <v>20000</v>
      </c>
      <c r="F357" s="230">
        <f t="shared" si="16"/>
        <v>43500</v>
      </c>
      <c r="J357" s="443">
        <f t="shared" si="15"/>
        <v>-43500</v>
      </c>
    </row>
    <row r="358" spans="1:10" x14ac:dyDescent="0.25">
      <c r="A358" s="202" t="str">
        <f>'таланты+инициативы0,275'!A246</f>
        <v>Тонеры для картриджей Kyocera</v>
      </c>
      <c r="B358" s="161" t="s">
        <v>82</v>
      </c>
      <c r="C358" s="94"/>
      <c r="D358" s="279">
        <f>$A$288*Лист1!$C67</f>
        <v>1.8125</v>
      </c>
      <c r="E358" s="279">
        <f>Лист1!D67</f>
        <v>2500</v>
      </c>
      <c r="F358" s="230">
        <f t="shared" si="16"/>
        <v>4531.25</v>
      </c>
      <c r="J358" s="443">
        <f t="shared" ref="J358:J421" si="17">I358-F358</f>
        <v>-4531.25</v>
      </c>
    </row>
    <row r="359" spans="1:10" x14ac:dyDescent="0.25">
      <c r="A359" s="202" t="str">
        <f>'таланты+инициативы0,275'!A247</f>
        <v xml:space="preserve">Мешки для мусора </v>
      </c>
      <c r="B359" s="161" t="s">
        <v>82</v>
      </c>
      <c r="C359" s="94"/>
      <c r="D359" s="279">
        <f>$A$288*Лист1!$C68</f>
        <v>72.5</v>
      </c>
      <c r="E359" s="279">
        <f>Лист1!D68</f>
        <v>100</v>
      </c>
      <c r="F359" s="230">
        <f t="shared" si="16"/>
        <v>7250</v>
      </c>
      <c r="J359" s="443">
        <f t="shared" si="17"/>
        <v>-7250</v>
      </c>
    </row>
    <row r="360" spans="1:10" x14ac:dyDescent="0.25">
      <c r="A360" s="202" t="str">
        <f>'таланты+инициативы0,275'!A248</f>
        <v>Жидкое мыло</v>
      </c>
      <c r="B360" s="161" t="s">
        <v>82</v>
      </c>
      <c r="C360" s="94"/>
      <c r="D360" s="279">
        <f>$A$288*Лист1!$C69</f>
        <v>5.4375</v>
      </c>
      <c r="E360" s="279">
        <f>Лист1!D69</f>
        <v>300</v>
      </c>
      <c r="F360" s="230">
        <f t="shared" si="16"/>
        <v>1631.25</v>
      </c>
      <c r="J360" s="443">
        <f t="shared" si="17"/>
        <v>-1631.25</v>
      </c>
    </row>
    <row r="361" spans="1:10" x14ac:dyDescent="0.25">
      <c r="A361" s="202" t="str">
        <f>'таланты+инициативы0,275'!A249</f>
        <v>Туалетная бумага</v>
      </c>
      <c r="B361" s="161" t="s">
        <v>82</v>
      </c>
      <c r="C361" s="94"/>
      <c r="D361" s="279">
        <f>$A$288*Лист1!$C70</f>
        <v>9.7874999999999996</v>
      </c>
      <c r="E361" s="279">
        <f>Лист1!D70</f>
        <v>50</v>
      </c>
      <c r="F361" s="230">
        <f t="shared" si="16"/>
        <v>489.375</v>
      </c>
      <c r="J361" s="443">
        <f t="shared" si="17"/>
        <v>-489.375</v>
      </c>
    </row>
    <row r="362" spans="1:10" x14ac:dyDescent="0.25">
      <c r="A362" s="202" t="str">
        <f>'таланты+инициативы0,275'!A250</f>
        <v>Тряпки для мытья</v>
      </c>
      <c r="B362" s="161" t="s">
        <v>82</v>
      </c>
      <c r="C362" s="94"/>
      <c r="D362" s="279">
        <f>$A$288*Лист1!$C71</f>
        <v>0.36249999999999999</v>
      </c>
      <c r="E362" s="279">
        <f>Лист1!D71</f>
        <v>203</v>
      </c>
      <c r="F362" s="230">
        <f t="shared" si="16"/>
        <v>73.587499999999991</v>
      </c>
      <c r="J362" s="443">
        <f t="shared" si="17"/>
        <v>-73.587499999999991</v>
      </c>
    </row>
    <row r="363" spans="1:10" x14ac:dyDescent="0.25">
      <c r="A363" s="202" t="str">
        <f>'таланты+инициативы0,275'!A251</f>
        <v>Бытовая химия</v>
      </c>
      <c r="B363" s="161" t="s">
        <v>82</v>
      </c>
      <c r="C363" s="94"/>
      <c r="D363" s="279">
        <f>$A$288*Лист1!$C72</f>
        <v>7.25</v>
      </c>
      <c r="E363" s="279">
        <f>Лист1!D72</f>
        <v>1500</v>
      </c>
      <c r="F363" s="230">
        <f t="shared" si="16"/>
        <v>10875</v>
      </c>
      <c r="J363" s="443">
        <f t="shared" si="17"/>
        <v>-10875</v>
      </c>
    </row>
    <row r="364" spans="1:10" x14ac:dyDescent="0.25">
      <c r="A364" s="202" t="str">
        <f>'таланты+инициативы0,275'!A252</f>
        <v>Фанера</v>
      </c>
      <c r="B364" s="161" t="s">
        <v>82</v>
      </c>
      <c r="C364" s="94"/>
      <c r="D364" s="279">
        <f>$A$288*Лист1!$C73</f>
        <v>10.875</v>
      </c>
      <c r="E364" s="279">
        <f>Лист1!D73</f>
        <v>1300</v>
      </c>
      <c r="F364" s="230">
        <f t="shared" si="16"/>
        <v>14137.5</v>
      </c>
      <c r="J364" s="443">
        <f t="shared" si="17"/>
        <v>-14137.5</v>
      </c>
    </row>
    <row r="365" spans="1:10" x14ac:dyDescent="0.25">
      <c r="A365" s="202" t="str">
        <f>'таланты+инициативы0,275'!A253</f>
        <v>смеситель + подводка</v>
      </c>
      <c r="B365" s="161" t="s">
        <v>82</v>
      </c>
      <c r="C365" s="94"/>
      <c r="D365" s="279">
        <f>$A$288*Лист1!$C74</f>
        <v>0.36249999999999999</v>
      </c>
      <c r="E365" s="279">
        <f>Лист1!D74</f>
        <v>4560</v>
      </c>
      <c r="F365" s="230">
        <f t="shared" si="16"/>
        <v>1653</v>
      </c>
      <c r="J365" s="443">
        <f t="shared" si="17"/>
        <v>-1653</v>
      </c>
    </row>
    <row r="366" spans="1:10" x14ac:dyDescent="0.25">
      <c r="A366" s="202" t="str">
        <f>'таланты+инициативы0,275'!A254</f>
        <v>Баннера</v>
      </c>
      <c r="B366" s="161" t="s">
        <v>82</v>
      </c>
      <c r="C366" s="94"/>
      <c r="D366" s="279">
        <f>$A$288*Лист1!$C75</f>
        <v>1.8125</v>
      </c>
      <c r="E366" s="279">
        <f>Лист1!D75</f>
        <v>7500</v>
      </c>
      <c r="F366" s="230">
        <f t="shared" si="16"/>
        <v>13593.75</v>
      </c>
      <c r="J366" s="443">
        <f t="shared" si="17"/>
        <v>-13593.75</v>
      </c>
    </row>
    <row r="367" spans="1:10" x14ac:dyDescent="0.25">
      <c r="A367" s="202" t="str">
        <f>'таланты+инициативы0,275'!A255</f>
        <v>Гвозди</v>
      </c>
      <c r="B367" s="161" t="s">
        <v>82</v>
      </c>
      <c r="C367" s="94"/>
      <c r="D367" s="279">
        <f>$A$288*Лист1!$C76</f>
        <v>7.25</v>
      </c>
      <c r="E367" s="279">
        <f>Лист1!D76</f>
        <v>1000</v>
      </c>
      <c r="F367" s="230">
        <f t="shared" si="16"/>
        <v>7250</v>
      </c>
      <c r="J367" s="443">
        <f t="shared" si="17"/>
        <v>-7250</v>
      </c>
    </row>
    <row r="368" spans="1:10" x14ac:dyDescent="0.25">
      <c r="A368" s="202" t="str">
        <f>'таланты+инициативы0,275'!A256</f>
        <v>Тент защитный из тарпаулина</v>
      </c>
      <c r="B368" s="161" t="s">
        <v>82</v>
      </c>
      <c r="C368" s="94"/>
      <c r="D368" s="279">
        <f>$A$288*Лист1!$C77</f>
        <v>1.45</v>
      </c>
      <c r="E368" s="279">
        <f>Лист1!D77</f>
        <v>1550</v>
      </c>
      <c r="F368" s="230">
        <f t="shared" si="16"/>
        <v>2247.5</v>
      </c>
      <c r="J368" s="443">
        <f t="shared" si="17"/>
        <v>-2247.5</v>
      </c>
    </row>
    <row r="369" spans="1:10" x14ac:dyDescent="0.25">
      <c r="A369" s="202" t="str">
        <f>'таланты+инициативы0,275'!A257</f>
        <v>Краска эмаль</v>
      </c>
      <c r="B369" s="161" t="s">
        <v>82</v>
      </c>
      <c r="C369" s="94"/>
      <c r="D369" s="279">
        <f>$A$288*Лист1!$C78</f>
        <v>10.875</v>
      </c>
      <c r="E369" s="279">
        <f>Лист1!D78</f>
        <v>250</v>
      </c>
      <c r="F369" s="230">
        <f t="shared" si="16"/>
        <v>2718.75</v>
      </c>
      <c r="J369" s="443">
        <f t="shared" si="17"/>
        <v>-2718.75</v>
      </c>
    </row>
    <row r="370" spans="1:10" x14ac:dyDescent="0.25">
      <c r="A370" s="202" t="str">
        <f>'таланты+инициативы0,275'!A258</f>
        <v>Краска ВДН</v>
      </c>
      <c r="B370" s="161" t="s">
        <v>82</v>
      </c>
      <c r="C370" s="94"/>
      <c r="D370" s="279">
        <f>$A$288*Лист1!$C79</f>
        <v>3.625</v>
      </c>
      <c r="E370" s="279">
        <f>Лист1!D79</f>
        <v>500</v>
      </c>
      <c r="F370" s="230">
        <f t="shared" si="16"/>
        <v>1812.5</v>
      </c>
      <c r="J370" s="443">
        <f t="shared" si="17"/>
        <v>-1812.5</v>
      </c>
    </row>
    <row r="371" spans="1:10" x14ac:dyDescent="0.25">
      <c r="A371" s="202" t="str">
        <f>'таланты+инициативы0,275'!A259</f>
        <v>Кисти</v>
      </c>
      <c r="B371" s="161" t="s">
        <v>82</v>
      </c>
      <c r="C371" s="94"/>
      <c r="D371" s="279">
        <f>$A$288*Лист1!$C80</f>
        <v>14.5</v>
      </c>
      <c r="E371" s="279">
        <f>Лист1!D80</f>
        <v>50</v>
      </c>
      <c r="F371" s="230">
        <f t="shared" si="16"/>
        <v>725</v>
      </c>
      <c r="J371" s="443">
        <f t="shared" si="17"/>
        <v>-725</v>
      </c>
    </row>
    <row r="372" spans="1:10" x14ac:dyDescent="0.25">
      <c r="A372" s="202" t="str">
        <f>'таланты+инициативы0,275'!A260</f>
        <v>Перчатка пвх</v>
      </c>
      <c r="B372" s="161" t="s">
        <v>82</v>
      </c>
      <c r="C372" s="94"/>
      <c r="D372" s="279">
        <f>$A$288*Лист1!$C81</f>
        <v>108.75</v>
      </c>
      <c r="E372" s="279">
        <f>Лист1!D81</f>
        <v>30</v>
      </c>
      <c r="F372" s="230">
        <f t="shared" si="16"/>
        <v>3262.5</v>
      </c>
      <c r="J372" s="443">
        <f t="shared" si="17"/>
        <v>-3262.5</v>
      </c>
    </row>
    <row r="373" spans="1:10" x14ac:dyDescent="0.25">
      <c r="A373" s="202" t="str">
        <f>'таланты+инициативы0,275'!A261</f>
        <v>краска кудо</v>
      </c>
      <c r="B373" s="161" t="s">
        <v>82</v>
      </c>
      <c r="C373" s="94"/>
      <c r="D373" s="279">
        <f>$A$288*Лист1!$C82</f>
        <v>10.875</v>
      </c>
      <c r="E373" s="279">
        <f>Лист1!D82</f>
        <v>300</v>
      </c>
      <c r="F373" s="230">
        <f t="shared" si="16"/>
        <v>3262.5</v>
      </c>
      <c r="J373" s="443">
        <f t="shared" si="17"/>
        <v>-3262.5</v>
      </c>
    </row>
    <row r="374" spans="1:10" x14ac:dyDescent="0.25">
      <c r="A374" s="202" t="str">
        <f>'таланты+инициативы0,275'!A262</f>
        <v>Фотобумага</v>
      </c>
      <c r="B374" s="161" t="s">
        <v>82</v>
      </c>
      <c r="C374" s="94"/>
      <c r="D374" s="279">
        <f>$A$288*Лист1!$C83</f>
        <v>18.125</v>
      </c>
      <c r="E374" s="279">
        <f>Лист1!D83</f>
        <v>720</v>
      </c>
      <c r="F374" s="230">
        <f t="shared" si="16"/>
        <v>13050</v>
      </c>
      <c r="J374" s="443">
        <f t="shared" si="17"/>
        <v>-13050</v>
      </c>
    </row>
    <row r="375" spans="1:10" x14ac:dyDescent="0.25">
      <c r="A375" s="202" t="str">
        <f>'таланты+инициативы0,275'!A263</f>
        <v>Канцелярские расходники</v>
      </c>
      <c r="B375" s="161" t="s">
        <v>82</v>
      </c>
      <c r="C375" s="94"/>
      <c r="D375" s="279">
        <f>$A$288*Лист1!$C84</f>
        <v>36.25</v>
      </c>
      <c r="E375" s="279">
        <f>Лист1!D84</f>
        <v>50</v>
      </c>
      <c r="F375" s="230">
        <f t="shared" si="16"/>
        <v>1812.5</v>
      </c>
      <c r="J375" s="443">
        <f t="shared" si="17"/>
        <v>-1812.5</v>
      </c>
    </row>
    <row r="376" spans="1:10" x14ac:dyDescent="0.25">
      <c r="A376" s="202" t="str">
        <f>'таланты+инициативы0,275'!A264</f>
        <v>Канцелярия (ручки, карандаши)</v>
      </c>
      <c r="B376" s="161" t="s">
        <v>82</v>
      </c>
      <c r="C376" s="94"/>
      <c r="D376" s="279">
        <f>$A$288*Лист1!$C85</f>
        <v>36.25</v>
      </c>
      <c r="E376" s="279">
        <f>Лист1!D85</f>
        <v>44.4</v>
      </c>
      <c r="F376" s="230">
        <f t="shared" si="16"/>
        <v>1609.5</v>
      </c>
      <c r="J376" s="443">
        <f t="shared" si="17"/>
        <v>-1609.5</v>
      </c>
    </row>
    <row r="377" spans="1:10" x14ac:dyDescent="0.25">
      <c r="A377" s="202" t="str">
        <f>'таланты+инициативы0,275'!A265</f>
        <v>Офисные принадлежности (папки, скоросшиватели, файлы)</v>
      </c>
      <c r="B377" s="161" t="s">
        <v>82</v>
      </c>
      <c r="C377" s="94"/>
      <c r="D377" s="279">
        <f>$A$288*Лист1!$C86</f>
        <v>36.25</v>
      </c>
      <c r="E377" s="279">
        <f>Лист1!D86</f>
        <v>104.9</v>
      </c>
      <c r="F377" s="230">
        <f t="shared" si="16"/>
        <v>3802.625</v>
      </c>
      <c r="J377" s="443">
        <f t="shared" si="17"/>
        <v>-3802.625</v>
      </c>
    </row>
    <row r="378" spans="1:10" x14ac:dyDescent="0.25">
      <c r="A378" s="202" t="str">
        <f>'таланты+инициативы0,275'!A266</f>
        <v>Картридж НР</v>
      </c>
      <c r="B378" s="161" t="s">
        <v>82</v>
      </c>
      <c r="C378" s="94"/>
      <c r="D378" s="279">
        <f>$A$288*Лист1!$C87</f>
        <v>2.1749999999999998</v>
      </c>
      <c r="E378" s="279">
        <f>Лист1!D87</f>
        <v>3235</v>
      </c>
      <c r="F378" s="230">
        <f t="shared" si="16"/>
        <v>7036.1249999999991</v>
      </c>
      <c r="J378" s="443">
        <f t="shared" si="17"/>
        <v>-7036.1249999999991</v>
      </c>
    </row>
    <row r="379" spans="1:10" x14ac:dyDescent="0.25">
      <c r="A379" s="202" t="str">
        <f>'таланты+инициативы0,275'!A267</f>
        <v>Грабли, лопаты</v>
      </c>
      <c r="B379" s="161" t="s">
        <v>82</v>
      </c>
      <c r="C379" s="94"/>
      <c r="D379" s="279">
        <f>$A$288*Лист1!$C88</f>
        <v>3.625</v>
      </c>
      <c r="E379" s="279">
        <f>Лист1!D88</f>
        <v>400</v>
      </c>
      <c r="F379" s="230">
        <f t="shared" si="16"/>
        <v>1450</v>
      </c>
      <c r="J379" s="443">
        <f t="shared" si="17"/>
        <v>-1450</v>
      </c>
    </row>
    <row r="380" spans="1:10" x14ac:dyDescent="0.25">
      <c r="A380" s="202" t="str">
        <f>'таланты+инициативы0,275'!A268</f>
        <v>ГСМ УАЗ (Масло двигатель)</v>
      </c>
      <c r="B380" s="161" t="s">
        <v>82</v>
      </c>
      <c r="C380" s="94"/>
      <c r="D380" s="279">
        <f>$A$288*Лист1!$C89</f>
        <v>7.25</v>
      </c>
      <c r="E380" s="279">
        <f>Лист1!D89</f>
        <v>800</v>
      </c>
      <c r="F380" s="230">
        <f t="shared" si="16"/>
        <v>5800</v>
      </c>
      <c r="J380" s="443">
        <f t="shared" si="17"/>
        <v>-5800</v>
      </c>
    </row>
    <row r="381" spans="1:10" x14ac:dyDescent="0.25">
      <c r="A381" s="202" t="str">
        <f>'таланты+инициативы0,275'!A269</f>
        <v>ГСМ Бензин</v>
      </c>
      <c r="B381" s="161" t="s">
        <v>82</v>
      </c>
      <c r="C381" s="94"/>
      <c r="D381" s="279">
        <f>$A$288*Лист1!$C90</f>
        <v>942.5</v>
      </c>
      <c r="E381" s="279">
        <f>Лист1!D90</f>
        <v>60</v>
      </c>
      <c r="F381" s="230">
        <f t="shared" si="16"/>
        <v>56550</v>
      </c>
      <c r="J381" s="443">
        <f t="shared" si="17"/>
        <v>-56550</v>
      </c>
    </row>
    <row r="382" spans="1:10" x14ac:dyDescent="0.25">
      <c r="A382" s="202" t="str">
        <f>'таланты+инициативы0,275'!A270</f>
        <v>наклейка на стенд 20*120</v>
      </c>
      <c r="B382" s="161" t="s">
        <v>82</v>
      </c>
      <c r="C382" s="94"/>
      <c r="D382" s="279">
        <f>$A$288*Лист1!$C91</f>
        <v>2.1749999999999998</v>
      </c>
      <c r="E382" s="279">
        <f>Лист1!D91</f>
        <v>700</v>
      </c>
      <c r="F382" s="230">
        <f t="shared" si="16"/>
        <v>1522.4999999999998</v>
      </c>
      <c r="J382" s="443">
        <f t="shared" si="17"/>
        <v>-1522.4999999999998</v>
      </c>
    </row>
    <row r="383" spans="1:10" x14ac:dyDescent="0.25">
      <c r="A383" s="202" t="str">
        <f>'таланты+инициативы0,275'!A271</f>
        <v>наклейка на стенд 20*200</v>
      </c>
      <c r="B383" s="161" t="s">
        <v>82</v>
      </c>
      <c r="C383" s="94"/>
      <c r="D383" s="279">
        <f>$A$288*Лист1!$C92</f>
        <v>0.36249999999999999</v>
      </c>
      <c r="E383" s="279">
        <f>Лист1!D92</f>
        <v>1000</v>
      </c>
      <c r="F383" s="230">
        <f t="shared" si="16"/>
        <v>362.5</v>
      </c>
      <c r="J383" s="443">
        <f t="shared" si="17"/>
        <v>-362.5</v>
      </c>
    </row>
    <row r="384" spans="1:10" x14ac:dyDescent="0.25">
      <c r="A384" s="202" t="str">
        <f>'таланты+инициативы0,275'!A272</f>
        <v>флажок настольный</v>
      </c>
      <c r="B384" s="161" t="s">
        <v>82</v>
      </c>
      <c r="C384" s="94"/>
      <c r="D384" s="279">
        <f>$A$288*Лист1!$C93</f>
        <v>5.4375</v>
      </c>
      <c r="E384" s="279">
        <f>Лист1!D93</f>
        <v>320</v>
      </c>
      <c r="F384" s="230">
        <f t="shared" si="16"/>
        <v>1740</v>
      </c>
      <c r="J384" s="443">
        <f t="shared" si="17"/>
        <v>-1740</v>
      </c>
    </row>
    <row r="385" spans="1:10" x14ac:dyDescent="0.25">
      <c r="A385" s="202" t="str">
        <f>'таланты+инициативы0,275'!A273</f>
        <v>флагшток настольный</v>
      </c>
      <c r="B385" s="161" t="s">
        <v>82</v>
      </c>
      <c r="C385" s="94"/>
      <c r="D385" s="279">
        <f>$A$288*Лист1!$C94</f>
        <v>1.8125</v>
      </c>
      <c r="E385" s="279">
        <f>Лист1!D94</f>
        <v>500</v>
      </c>
      <c r="F385" s="230">
        <f t="shared" si="16"/>
        <v>906.25</v>
      </c>
      <c r="J385" s="443">
        <f t="shared" si="17"/>
        <v>-906.25</v>
      </c>
    </row>
    <row r="386" spans="1:10" x14ac:dyDescent="0.25">
      <c r="A386" s="202" t="str">
        <f>'таланты+инициативы0,275'!A274</f>
        <v>флаг 1*1,5</v>
      </c>
      <c r="B386" s="161" t="s">
        <v>82</v>
      </c>
      <c r="C386" s="94"/>
      <c r="D386" s="279">
        <f>$A$288*Лист1!$C95</f>
        <v>1.0874999999999999</v>
      </c>
      <c r="E386" s="279">
        <f>Лист1!D95</f>
        <v>3500</v>
      </c>
      <c r="F386" s="230">
        <f t="shared" si="16"/>
        <v>3806.2499999999995</v>
      </c>
      <c r="J386" s="443">
        <f t="shared" si="17"/>
        <v>-3806.2499999999995</v>
      </c>
    </row>
    <row r="387" spans="1:10" x14ac:dyDescent="0.25">
      <c r="A387" s="202" t="str">
        <f>'таланты+инициативы0,275'!A275</f>
        <v>табличка кабинетная</v>
      </c>
      <c r="B387" s="161" t="s">
        <v>82</v>
      </c>
      <c r="C387" s="94"/>
      <c r="D387" s="279">
        <f>$A$288*Лист1!$C96</f>
        <v>2.5375000000000001</v>
      </c>
      <c r="E387" s="279">
        <f>Лист1!D96</f>
        <v>900</v>
      </c>
      <c r="F387" s="230">
        <f t="shared" si="16"/>
        <v>2283.75</v>
      </c>
      <c r="J387" s="443">
        <f t="shared" si="17"/>
        <v>-2283.75</v>
      </c>
    </row>
    <row r="388" spans="1:10" x14ac:dyDescent="0.25">
      <c r="A388" s="202" t="str">
        <f>'таланты+инициативы0,275'!A276</f>
        <v xml:space="preserve">футболки по флагманским программам </v>
      </c>
      <c r="B388" s="161" t="s">
        <v>82</v>
      </c>
      <c r="C388" s="94"/>
      <c r="D388" s="279">
        <f>$A$288*Лист1!$C97</f>
        <v>7.25</v>
      </c>
      <c r="E388" s="279">
        <f>Лист1!D97</f>
        <v>2850</v>
      </c>
      <c r="F388" s="230">
        <f t="shared" si="16"/>
        <v>20662.5</v>
      </c>
      <c r="J388" s="443">
        <f t="shared" si="17"/>
        <v>-20662.5</v>
      </c>
    </row>
    <row r="389" spans="1:10" x14ac:dyDescent="0.25">
      <c r="A389" s="202" t="str">
        <f>'таланты+инициативы0,275'!A277</f>
        <v>жалюзи 40 см</v>
      </c>
      <c r="B389" s="161" t="s">
        <v>82</v>
      </c>
      <c r="C389" s="94"/>
      <c r="D389" s="279">
        <f>$A$288*Лист1!$C98</f>
        <v>5.4375</v>
      </c>
      <c r="E389" s="279">
        <f>Лист1!D98</f>
        <v>544</v>
      </c>
      <c r="F389" s="230">
        <f t="shared" si="16"/>
        <v>2958</v>
      </c>
      <c r="J389" s="443">
        <f t="shared" si="17"/>
        <v>-2958</v>
      </c>
    </row>
    <row r="390" spans="1:10" x14ac:dyDescent="0.25">
      <c r="A390" s="202" t="str">
        <f>'таланты+инициативы0,275'!A278</f>
        <v>жалюзи 50 см</v>
      </c>
      <c r="B390" s="161" t="s">
        <v>82</v>
      </c>
      <c r="C390" s="94"/>
      <c r="D390" s="279">
        <f>$A$288*Лист1!$C99</f>
        <v>5.4375</v>
      </c>
      <c r="E390" s="279">
        <f>Лист1!D99</f>
        <v>663</v>
      </c>
      <c r="F390" s="230">
        <f t="shared" si="16"/>
        <v>3605.0625</v>
      </c>
      <c r="J390" s="443">
        <f t="shared" si="17"/>
        <v>-3605.0625</v>
      </c>
    </row>
    <row r="391" spans="1:10" x14ac:dyDescent="0.25">
      <c r="A391" s="202" t="str">
        <f>'таланты+инициативы0,275'!A279</f>
        <v>штора блэк аут</v>
      </c>
      <c r="B391" s="161" t="s">
        <v>82</v>
      </c>
      <c r="C391" s="94"/>
      <c r="D391" s="279">
        <f>$A$288*Лист1!$C100</f>
        <v>2.5375000000000001</v>
      </c>
      <c r="E391" s="279">
        <f>Лист1!D100</f>
        <v>4087</v>
      </c>
      <c r="F391" s="230">
        <f t="shared" si="16"/>
        <v>10370.762500000001</v>
      </c>
      <c r="J391" s="443">
        <f t="shared" si="17"/>
        <v>-10370.762500000001</v>
      </c>
    </row>
    <row r="392" spans="1:10" x14ac:dyDescent="0.25">
      <c r="A392" s="202" t="str">
        <f>'таланты+инициативы0,275'!A280</f>
        <v>ручка двусторонняя дверная</v>
      </c>
      <c r="B392" s="161" t="s">
        <v>82</v>
      </c>
      <c r="C392" s="94"/>
      <c r="D392" s="279">
        <f>$A$288*Лист1!$C101</f>
        <v>2.5375000000000001</v>
      </c>
      <c r="E392" s="279">
        <f>Лист1!D101</f>
        <v>1160</v>
      </c>
      <c r="F392" s="230">
        <f t="shared" si="16"/>
        <v>2943.5</v>
      </c>
      <c r="J392" s="443">
        <f t="shared" si="17"/>
        <v>-2943.5</v>
      </c>
    </row>
    <row r="393" spans="1:10" x14ac:dyDescent="0.25">
      <c r="A393" s="202" t="str">
        <f>'таланты+инициативы0,275'!A281</f>
        <v>доска меловая</v>
      </c>
      <c r="B393" s="161" t="s">
        <v>82</v>
      </c>
      <c r="C393" s="94"/>
      <c r="D393" s="279">
        <f>$A$288*Лист1!$C102</f>
        <v>0.36249999999999999</v>
      </c>
      <c r="E393" s="279">
        <f>Лист1!D102</f>
        <v>5000</v>
      </c>
      <c r="F393" s="230">
        <f t="shared" si="16"/>
        <v>1812.5</v>
      </c>
      <c r="J393" s="443">
        <f t="shared" si="17"/>
        <v>-1812.5</v>
      </c>
    </row>
    <row r="394" spans="1:10" x14ac:dyDescent="0.25">
      <c r="A394" s="202" t="str">
        <f>'таланты+инициативы0,275'!A282</f>
        <v xml:space="preserve">буклетов агитационных </v>
      </c>
      <c r="B394" s="161" t="s">
        <v>82</v>
      </c>
      <c r="C394" s="94"/>
      <c r="D394" s="279">
        <f>$A$288*Лист1!$C103</f>
        <v>36.25</v>
      </c>
      <c r="E394" s="279">
        <f>Лист1!D103</f>
        <v>95</v>
      </c>
      <c r="F394" s="230">
        <f t="shared" si="16"/>
        <v>3443.75</v>
      </c>
      <c r="J394" s="443">
        <f t="shared" si="17"/>
        <v>-3443.75</v>
      </c>
    </row>
    <row r="395" spans="1:10" x14ac:dyDescent="0.25">
      <c r="A395" s="202" t="str">
        <f>'таланты+инициативы0,275'!A283</f>
        <v xml:space="preserve">материалы для ремонта </v>
      </c>
      <c r="B395" s="161" t="s">
        <v>82</v>
      </c>
      <c r="C395" s="94"/>
      <c r="D395" s="279">
        <f>$A$288*Лист1!$C104</f>
        <v>0.36249999999999999</v>
      </c>
      <c r="E395" s="279">
        <f>Лист1!D104</f>
        <v>177337</v>
      </c>
      <c r="F395" s="230">
        <f t="shared" ref="F395:F458" si="18">D395*E395</f>
        <v>64284.662499999999</v>
      </c>
      <c r="J395" s="443">
        <f t="shared" si="17"/>
        <v>-64284.662499999999</v>
      </c>
    </row>
    <row r="396" spans="1:10" x14ac:dyDescent="0.25">
      <c r="A396" s="202" t="str">
        <f>'таланты+инициативы0,275'!A284</f>
        <v xml:space="preserve">гравийная крошка </v>
      </c>
      <c r="B396" s="161" t="s">
        <v>82</v>
      </c>
      <c r="C396" s="94"/>
      <c r="D396" s="279">
        <f>$A$288*Лист1!$C105</f>
        <v>10.875</v>
      </c>
      <c r="E396" s="279">
        <f>Лист1!D105</f>
        <v>2000</v>
      </c>
      <c r="F396" s="230">
        <f t="shared" si="18"/>
        <v>21750</v>
      </c>
      <c r="J396" s="443">
        <f t="shared" si="17"/>
        <v>-21750</v>
      </c>
    </row>
    <row r="397" spans="1:10" x14ac:dyDescent="0.25">
      <c r="A397" s="202" t="str">
        <f>'таланты+инициативы0,275'!A285</f>
        <v>баннер 2*3 м. «МЦ «АУРУМ»</v>
      </c>
      <c r="B397" s="161" t="s">
        <v>82</v>
      </c>
      <c r="C397" s="94"/>
      <c r="D397" s="279">
        <f>$A$288*Лист1!$C106</f>
        <v>0.36249999999999999</v>
      </c>
      <c r="E397" s="279">
        <f>Лист1!D106</f>
        <v>7500</v>
      </c>
      <c r="F397" s="230">
        <f t="shared" si="18"/>
        <v>2718.75</v>
      </c>
      <c r="J397" s="443">
        <f t="shared" si="17"/>
        <v>-2718.75</v>
      </c>
    </row>
    <row r="398" spans="1:10" x14ac:dyDescent="0.25">
      <c r="A398" s="202" t="str">
        <f>'таланты+инициативы0,275'!A286</f>
        <v>баннер «Виды деятельности», 3*4 м</v>
      </c>
      <c r="B398" s="161" t="s">
        <v>82</v>
      </c>
      <c r="C398" s="94"/>
      <c r="D398" s="279">
        <f>$A$288*Лист1!$C107</f>
        <v>0.36249999999999999</v>
      </c>
      <c r="E398" s="279">
        <f>Лист1!D107</f>
        <v>15000</v>
      </c>
      <c r="F398" s="230">
        <f t="shared" si="18"/>
        <v>5437.5</v>
      </c>
      <c r="J398" s="443">
        <f t="shared" si="17"/>
        <v>-5437.5</v>
      </c>
    </row>
    <row r="399" spans="1:10" hidden="1" x14ac:dyDescent="0.25">
      <c r="A399" s="202">
        <f>'таланты+инициативы0,275'!A287</f>
        <v>0</v>
      </c>
      <c r="B399" s="161" t="s">
        <v>82</v>
      </c>
      <c r="C399" s="94"/>
      <c r="D399" s="161" t="e">
        <f>PRODUCT(Лист1!#REF!,$A$288)</f>
        <v>#REF!</v>
      </c>
      <c r="E399" s="266"/>
      <c r="F399" s="230" t="e">
        <f t="shared" si="18"/>
        <v>#REF!</v>
      </c>
      <c r="J399" s="443" t="e">
        <f t="shared" si="17"/>
        <v>#REF!</v>
      </c>
    </row>
    <row r="400" spans="1:10" hidden="1" x14ac:dyDescent="0.25">
      <c r="A400" s="202">
        <f>'таланты+инициативы0,275'!A288</f>
        <v>0</v>
      </c>
      <c r="B400" s="161" t="s">
        <v>82</v>
      </c>
      <c r="C400" s="94"/>
      <c r="D400" s="161" t="e">
        <f>PRODUCT(Лист1!#REF!,$A$288)</f>
        <v>#REF!</v>
      </c>
      <c r="E400" s="266"/>
      <c r="F400" s="230" t="e">
        <f t="shared" si="18"/>
        <v>#REF!</v>
      </c>
      <c r="J400" s="443" t="e">
        <f t="shared" si="17"/>
        <v>#REF!</v>
      </c>
    </row>
    <row r="401" spans="1:10" hidden="1" x14ac:dyDescent="0.25">
      <c r="A401" s="202">
        <f>'таланты+инициативы0,275'!A289</f>
        <v>0</v>
      </c>
      <c r="B401" s="161" t="s">
        <v>82</v>
      </c>
      <c r="C401" s="94"/>
      <c r="D401" s="161" t="e">
        <f>PRODUCT(Лист1!#REF!,$A$288)</f>
        <v>#REF!</v>
      </c>
      <c r="E401" s="266"/>
      <c r="F401" s="230" t="e">
        <f t="shared" si="18"/>
        <v>#REF!</v>
      </c>
      <c r="J401" s="443" t="e">
        <f t="shared" si="17"/>
        <v>#REF!</v>
      </c>
    </row>
    <row r="402" spans="1:10" hidden="1" x14ac:dyDescent="0.25">
      <c r="A402" s="202">
        <f>'таланты+инициативы0,275'!A290</f>
        <v>0</v>
      </c>
      <c r="B402" s="161" t="s">
        <v>82</v>
      </c>
      <c r="C402" s="94"/>
      <c r="D402" s="161" t="e">
        <f>PRODUCT(Лист1!#REF!,$A$288)</f>
        <v>#REF!</v>
      </c>
      <c r="E402" s="266"/>
      <c r="F402" s="230" t="e">
        <f t="shared" si="18"/>
        <v>#REF!</v>
      </c>
      <c r="J402" s="443" t="e">
        <f t="shared" si="17"/>
        <v>#REF!</v>
      </c>
    </row>
    <row r="403" spans="1:10" hidden="1" x14ac:dyDescent="0.25">
      <c r="A403" s="202">
        <f>'таланты+инициативы0,275'!A291</f>
        <v>0</v>
      </c>
      <c r="B403" s="161" t="s">
        <v>82</v>
      </c>
      <c r="C403" s="94"/>
      <c r="D403" s="161" t="e">
        <f>PRODUCT(Лист1!#REF!,$A$288)</f>
        <v>#REF!</v>
      </c>
      <c r="E403" s="266"/>
      <c r="F403" s="230" t="e">
        <f t="shared" si="18"/>
        <v>#REF!</v>
      </c>
      <c r="J403" s="443" t="e">
        <f t="shared" si="17"/>
        <v>#REF!</v>
      </c>
    </row>
    <row r="404" spans="1:10" hidden="1" x14ac:dyDescent="0.25">
      <c r="A404" s="202">
        <f>'таланты+инициативы0,275'!A292</f>
        <v>0</v>
      </c>
      <c r="B404" s="161" t="s">
        <v>82</v>
      </c>
      <c r="C404" s="94"/>
      <c r="D404" s="161" t="e">
        <f>PRODUCT(Лист1!#REF!,$A$288)</f>
        <v>#REF!</v>
      </c>
      <c r="E404" s="266" t="e">
        <f>Лист1!#REF!</f>
        <v>#REF!</v>
      </c>
      <c r="F404" s="230" t="e">
        <f t="shared" si="18"/>
        <v>#REF!</v>
      </c>
      <c r="J404" s="443" t="e">
        <f t="shared" si="17"/>
        <v>#REF!</v>
      </c>
    </row>
    <row r="405" spans="1:10" hidden="1" x14ac:dyDescent="0.25">
      <c r="A405" s="202">
        <f>'таланты+инициативы0,275'!A293</f>
        <v>0</v>
      </c>
      <c r="B405" s="161" t="s">
        <v>82</v>
      </c>
      <c r="C405" s="94"/>
      <c r="D405" s="161" t="e">
        <f>PRODUCT(Лист1!#REF!,$A$288)</f>
        <v>#REF!</v>
      </c>
      <c r="E405" s="266" t="e">
        <f>Лист1!#REF!</f>
        <v>#REF!</v>
      </c>
      <c r="F405" s="230" t="e">
        <f t="shared" si="18"/>
        <v>#REF!</v>
      </c>
      <c r="J405" s="443" t="e">
        <f t="shared" si="17"/>
        <v>#REF!</v>
      </c>
    </row>
    <row r="406" spans="1:10" hidden="1" x14ac:dyDescent="0.25">
      <c r="A406" s="202">
        <f>'таланты+инициативы0,275'!A294</f>
        <v>0</v>
      </c>
      <c r="B406" s="161" t="s">
        <v>82</v>
      </c>
      <c r="C406" s="94"/>
      <c r="D406" s="161" t="e">
        <f>PRODUCT(Лист1!#REF!,$A$288)</f>
        <v>#REF!</v>
      </c>
      <c r="E406" s="266" t="e">
        <f>Лист1!#REF!</f>
        <v>#REF!</v>
      </c>
      <c r="F406" s="230" t="e">
        <f t="shared" si="18"/>
        <v>#REF!</v>
      </c>
      <c r="J406" s="443" t="e">
        <f t="shared" si="17"/>
        <v>#REF!</v>
      </c>
    </row>
    <row r="407" spans="1:10" hidden="1" x14ac:dyDescent="0.25">
      <c r="A407" s="202">
        <f>'таланты+инициативы0,275'!A295</f>
        <v>0</v>
      </c>
      <c r="B407" s="161" t="s">
        <v>82</v>
      </c>
      <c r="C407" s="94"/>
      <c r="D407" s="161" t="e">
        <f>PRODUCT(Лист1!#REF!,$A$288)</f>
        <v>#REF!</v>
      </c>
      <c r="E407" s="266" t="e">
        <f>Лист1!#REF!</f>
        <v>#REF!</v>
      </c>
      <c r="F407" s="230" t="e">
        <f t="shared" si="18"/>
        <v>#REF!</v>
      </c>
      <c r="J407" s="443" t="e">
        <f t="shared" si="17"/>
        <v>#REF!</v>
      </c>
    </row>
    <row r="408" spans="1:10" hidden="1" x14ac:dyDescent="0.25">
      <c r="A408" s="202">
        <f>'таланты+инициативы0,275'!A296</f>
        <v>0</v>
      </c>
      <c r="B408" s="161" t="s">
        <v>82</v>
      </c>
      <c r="C408" s="94"/>
      <c r="D408" s="161" t="e">
        <f>PRODUCT(Лист1!#REF!,$A$288)</f>
        <v>#REF!</v>
      </c>
      <c r="E408" s="266" t="e">
        <f>Лист1!#REF!</f>
        <v>#REF!</v>
      </c>
      <c r="F408" s="230" t="e">
        <f t="shared" si="18"/>
        <v>#REF!</v>
      </c>
      <c r="J408" s="443" t="e">
        <f t="shared" si="17"/>
        <v>#REF!</v>
      </c>
    </row>
    <row r="409" spans="1:10" hidden="1" x14ac:dyDescent="0.25">
      <c r="A409" s="202">
        <f>'таланты+инициативы0,275'!A297</f>
        <v>0</v>
      </c>
      <c r="B409" s="161" t="s">
        <v>82</v>
      </c>
      <c r="C409" s="94"/>
      <c r="D409" s="161" t="e">
        <f>PRODUCT(Лист1!#REF!,$A$288)</f>
        <v>#REF!</v>
      </c>
      <c r="E409" s="266" t="e">
        <f>Лист1!#REF!</f>
        <v>#REF!</v>
      </c>
      <c r="F409" s="230" t="e">
        <f t="shared" si="18"/>
        <v>#REF!</v>
      </c>
      <c r="J409" s="443" t="e">
        <f t="shared" si="17"/>
        <v>#REF!</v>
      </c>
    </row>
    <row r="410" spans="1:10" hidden="1" x14ac:dyDescent="0.25">
      <c r="A410" s="202">
        <f>'таланты+инициативы0,275'!A298</f>
        <v>0</v>
      </c>
      <c r="B410" s="161" t="s">
        <v>82</v>
      </c>
      <c r="C410" s="94"/>
      <c r="D410" s="161" t="e">
        <f>PRODUCT(Лист1!#REF!,$A$288)</f>
        <v>#REF!</v>
      </c>
      <c r="E410" s="266" t="e">
        <f>Лист1!#REF!</f>
        <v>#REF!</v>
      </c>
      <c r="F410" s="230" t="e">
        <f t="shared" si="18"/>
        <v>#REF!</v>
      </c>
      <c r="J410" s="443" t="e">
        <f t="shared" si="17"/>
        <v>#REF!</v>
      </c>
    </row>
    <row r="411" spans="1:10" hidden="1" x14ac:dyDescent="0.25">
      <c r="A411" s="202">
        <f>'таланты+инициативы0,275'!A299</f>
        <v>0</v>
      </c>
      <c r="B411" s="161" t="s">
        <v>82</v>
      </c>
      <c r="C411" s="94"/>
      <c r="D411" s="161" t="e">
        <f>PRODUCT(Лист1!#REF!,$A$288)</f>
        <v>#REF!</v>
      </c>
      <c r="E411" s="266" t="e">
        <f>Лист1!#REF!</f>
        <v>#REF!</v>
      </c>
      <c r="F411" s="230" t="e">
        <f t="shared" si="18"/>
        <v>#REF!</v>
      </c>
      <c r="J411" s="443" t="e">
        <f t="shared" si="17"/>
        <v>#REF!</v>
      </c>
    </row>
    <row r="412" spans="1:10" hidden="1" x14ac:dyDescent="0.25">
      <c r="A412" s="202">
        <f>'таланты+инициативы0,275'!A300</f>
        <v>0</v>
      </c>
      <c r="B412" s="161" t="s">
        <v>82</v>
      </c>
      <c r="C412" s="94"/>
      <c r="D412" s="161" t="e">
        <f>PRODUCT(Лист1!#REF!,$A$288)</f>
        <v>#REF!</v>
      </c>
      <c r="E412" s="266" t="e">
        <f>Лист1!#REF!</f>
        <v>#REF!</v>
      </c>
      <c r="F412" s="230" t="e">
        <f t="shared" si="18"/>
        <v>#REF!</v>
      </c>
      <c r="J412" s="443" t="e">
        <f t="shared" si="17"/>
        <v>#REF!</v>
      </c>
    </row>
    <row r="413" spans="1:10" hidden="1" x14ac:dyDescent="0.25">
      <c r="A413" s="202">
        <f>'таланты+инициативы0,275'!A301</f>
        <v>0</v>
      </c>
      <c r="B413" s="161" t="s">
        <v>82</v>
      </c>
      <c r="C413" s="94"/>
      <c r="D413" s="161" t="e">
        <f>PRODUCT(Лист1!#REF!,$A$288)</f>
        <v>#REF!</v>
      </c>
      <c r="E413" s="266" t="e">
        <f>Лист1!#REF!</f>
        <v>#REF!</v>
      </c>
      <c r="F413" s="230" t="e">
        <f t="shared" si="18"/>
        <v>#REF!</v>
      </c>
      <c r="J413" s="443" t="e">
        <f t="shared" si="17"/>
        <v>#REF!</v>
      </c>
    </row>
    <row r="414" spans="1:10" hidden="1" x14ac:dyDescent="0.25">
      <c r="A414" s="202">
        <f>'таланты+инициативы0,275'!A302</f>
        <v>0</v>
      </c>
      <c r="B414" s="161" t="s">
        <v>82</v>
      </c>
      <c r="C414" s="94"/>
      <c r="D414" s="161" t="e">
        <f>PRODUCT(Лист1!#REF!,$A$288)</f>
        <v>#REF!</v>
      </c>
      <c r="E414" s="266" t="e">
        <f>Лист1!#REF!</f>
        <v>#REF!</v>
      </c>
      <c r="F414" s="230" t="e">
        <f t="shared" si="18"/>
        <v>#REF!</v>
      </c>
      <c r="J414" s="443" t="e">
        <f t="shared" si="17"/>
        <v>#REF!</v>
      </c>
    </row>
    <row r="415" spans="1:10" hidden="1" x14ac:dyDescent="0.25">
      <c r="A415" s="202">
        <f>'таланты+инициативы0,275'!A303</f>
        <v>0</v>
      </c>
      <c r="B415" s="161" t="s">
        <v>82</v>
      </c>
      <c r="C415" s="94"/>
      <c r="D415" s="161" t="e">
        <f>PRODUCT(Лист1!#REF!,$A$288)</f>
        <v>#REF!</v>
      </c>
      <c r="E415" s="266" t="e">
        <f>Лист1!#REF!</f>
        <v>#REF!</v>
      </c>
      <c r="F415" s="230" t="e">
        <f t="shared" si="18"/>
        <v>#REF!</v>
      </c>
      <c r="J415" s="443" t="e">
        <f t="shared" si="17"/>
        <v>#REF!</v>
      </c>
    </row>
    <row r="416" spans="1:10" hidden="1" x14ac:dyDescent="0.25">
      <c r="A416" s="202">
        <f>'таланты+инициативы0,275'!A304</f>
        <v>0</v>
      </c>
      <c r="B416" s="161" t="s">
        <v>82</v>
      </c>
      <c r="C416" s="94"/>
      <c r="D416" s="161" t="e">
        <f>PRODUCT(Лист1!#REF!,$A$288)</f>
        <v>#REF!</v>
      </c>
      <c r="E416" s="266" t="e">
        <f>Лист1!#REF!</f>
        <v>#REF!</v>
      </c>
      <c r="F416" s="230" t="e">
        <f t="shared" si="18"/>
        <v>#REF!</v>
      </c>
      <c r="J416" s="443" t="e">
        <f t="shared" si="17"/>
        <v>#REF!</v>
      </c>
    </row>
    <row r="417" spans="1:10" hidden="1" x14ac:dyDescent="0.25">
      <c r="A417" s="202">
        <f>'таланты+инициативы0,275'!A305</f>
        <v>0</v>
      </c>
      <c r="B417" s="161" t="s">
        <v>82</v>
      </c>
      <c r="C417" s="94"/>
      <c r="D417" s="161" t="e">
        <f>PRODUCT(Лист1!#REF!,$A$288)</f>
        <v>#REF!</v>
      </c>
      <c r="E417" s="266" t="e">
        <f>Лист1!#REF!</f>
        <v>#REF!</v>
      </c>
      <c r="F417" s="230" t="e">
        <f t="shared" si="18"/>
        <v>#REF!</v>
      </c>
      <c r="J417" s="443" t="e">
        <f t="shared" si="17"/>
        <v>#REF!</v>
      </c>
    </row>
    <row r="418" spans="1:10" hidden="1" x14ac:dyDescent="0.25">
      <c r="A418" s="202">
        <f>'таланты+инициативы0,275'!A306</f>
        <v>0</v>
      </c>
      <c r="B418" s="161" t="s">
        <v>82</v>
      </c>
      <c r="C418" s="94"/>
      <c r="D418" s="161" t="e">
        <f>PRODUCT(Лист1!#REF!,$A$288)</f>
        <v>#REF!</v>
      </c>
      <c r="E418" s="266" t="e">
        <f>Лист1!#REF!</f>
        <v>#REF!</v>
      </c>
      <c r="F418" s="230" t="e">
        <f t="shared" si="18"/>
        <v>#REF!</v>
      </c>
      <c r="J418" s="443" t="e">
        <f t="shared" si="17"/>
        <v>#REF!</v>
      </c>
    </row>
    <row r="419" spans="1:10" hidden="1" x14ac:dyDescent="0.25">
      <c r="A419" s="202">
        <f>'таланты+инициативы0,275'!A307</f>
        <v>0</v>
      </c>
      <c r="B419" s="161" t="s">
        <v>82</v>
      </c>
      <c r="C419" s="94"/>
      <c r="D419" s="161" t="e">
        <f>PRODUCT(Лист1!#REF!,$A$288)</f>
        <v>#REF!</v>
      </c>
      <c r="E419" s="266" t="e">
        <f>Лист1!#REF!</f>
        <v>#REF!</v>
      </c>
      <c r="F419" s="230" t="e">
        <f t="shared" si="18"/>
        <v>#REF!</v>
      </c>
      <c r="J419" s="443" t="e">
        <f t="shared" si="17"/>
        <v>#REF!</v>
      </c>
    </row>
    <row r="420" spans="1:10" hidden="1" x14ac:dyDescent="0.25">
      <c r="A420" s="202">
        <f>'таланты+инициативы0,275'!A308</f>
        <v>0</v>
      </c>
      <c r="B420" s="161" t="s">
        <v>82</v>
      </c>
      <c r="C420" s="94"/>
      <c r="D420" s="161" t="e">
        <f>PRODUCT(Лист1!#REF!,$A$288)</f>
        <v>#REF!</v>
      </c>
      <c r="E420" s="266" t="e">
        <f>Лист1!#REF!</f>
        <v>#REF!</v>
      </c>
      <c r="F420" s="230" t="e">
        <f t="shared" si="18"/>
        <v>#REF!</v>
      </c>
      <c r="J420" s="443" t="e">
        <f t="shared" si="17"/>
        <v>#REF!</v>
      </c>
    </row>
    <row r="421" spans="1:10" hidden="1" x14ac:dyDescent="0.25">
      <c r="A421" s="202">
        <f>'таланты+инициативы0,275'!A309</f>
        <v>0</v>
      </c>
      <c r="B421" s="161" t="s">
        <v>82</v>
      </c>
      <c r="C421" s="94"/>
      <c r="D421" s="161" t="e">
        <f>PRODUCT(Лист1!#REF!,$A$288)</f>
        <v>#REF!</v>
      </c>
      <c r="E421" s="266" t="e">
        <f>Лист1!#REF!</f>
        <v>#REF!</v>
      </c>
      <c r="F421" s="230" t="e">
        <f t="shared" si="18"/>
        <v>#REF!</v>
      </c>
      <c r="J421" s="443" t="e">
        <f t="shared" si="17"/>
        <v>#REF!</v>
      </c>
    </row>
    <row r="422" spans="1:10" hidden="1" x14ac:dyDescent="0.25">
      <c r="A422" s="202">
        <f>'таланты+инициативы0,275'!A310</f>
        <v>0</v>
      </c>
      <c r="B422" s="161" t="s">
        <v>82</v>
      </c>
      <c r="C422" s="94"/>
      <c r="D422" s="161" t="e">
        <f>PRODUCT(Лист1!#REF!,$A$288)</f>
        <v>#REF!</v>
      </c>
      <c r="E422" s="266" t="e">
        <f>Лист1!#REF!</f>
        <v>#REF!</v>
      </c>
      <c r="F422" s="230" t="e">
        <f t="shared" si="18"/>
        <v>#REF!</v>
      </c>
      <c r="J422" s="443" t="e">
        <f t="shared" ref="J422:J485" si="19">I422-F422</f>
        <v>#REF!</v>
      </c>
    </row>
    <row r="423" spans="1:10" hidden="1" x14ac:dyDescent="0.25">
      <c r="A423" s="202">
        <f>'таланты+инициативы0,275'!A311</f>
        <v>0</v>
      </c>
      <c r="B423" s="161" t="s">
        <v>82</v>
      </c>
      <c r="C423" s="94"/>
      <c r="D423" s="161" t="e">
        <f>PRODUCT(Лист1!#REF!,$A$288)</f>
        <v>#REF!</v>
      </c>
      <c r="E423" s="266" t="e">
        <f>Лист1!#REF!</f>
        <v>#REF!</v>
      </c>
      <c r="F423" s="230" t="e">
        <f t="shared" si="18"/>
        <v>#REF!</v>
      </c>
      <c r="J423" s="443" t="e">
        <f t="shared" si="19"/>
        <v>#REF!</v>
      </c>
    </row>
    <row r="424" spans="1:10" hidden="1" x14ac:dyDescent="0.25">
      <c r="A424" s="202">
        <f>'таланты+инициативы0,275'!A312</f>
        <v>0</v>
      </c>
      <c r="B424" s="161" t="s">
        <v>82</v>
      </c>
      <c r="C424" s="94"/>
      <c r="D424" s="161" t="e">
        <f>PRODUCT(Лист1!#REF!,$A$288)</f>
        <v>#REF!</v>
      </c>
      <c r="E424" s="266" t="e">
        <f>Лист1!#REF!</f>
        <v>#REF!</v>
      </c>
      <c r="F424" s="230" t="e">
        <f t="shared" si="18"/>
        <v>#REF!</v>
      </c>
      <c r="J424" s="443" t="e">
        <f t="shared" si="19"/>
        <v>#REF!</v>
      </c>
    </row>
    <row r="425" spans="1:10" hidden="1" x14ac:dyDescent="0.25">
      <c r="A425" s="202">
        <f>'таланты+инициативы0,275'!A313</f>
        <v>0</v>
      </c>
      <c r="B425" s="161" t="s">
        <v>82</v>
      </c>
      <c r="C425" s="94"/>
      <c r="D425" s="161" t="e">
        <f>PRODUCT(Лист1!#REF!,$A$288)</f>
        <v>#REF!</v>
      </c>
      <c r="E425" s="266" t="e">
        <f>Лист1!#REF!</f>
        <v>#REF!</v>
      </c>
      <c r="F425" s="230" t="e">
        <f t="shared" si="18"/>
        <v>#REF!</v>
      </c>
      <c r="J425" s="443" t="e">
        <f t="shared" si="19"/>
        <v>#REF!</v>
      </c>
    </row>
    <row r="426" spans="1:10" hidden="1" x14ac:dyDescent="0.25">
      <c r="A426" s="202">
        <f>'таланты+инициативы0,275'!A314</f>
        <v>0</v>
      </c>
      <c r="B426" s="161" t="s">
        <v>82</v>
      </c>
      <c r="C426" s="94"/>
      <c r="D426" s="161" t="e">
        <f>PRODUCT(Лист1!#REF!,$A$288)</f>
        <v>#REF!</v>
      </c>
      <c r="E426" s="266" t="e">
        <f>Лист1!#REF!</f>
        <v>#REF!</v>
      </c>
      <c r="F426" s="230" t="e">
        <f t="shared" si="18"/>
        <v>#REF!</v>
      </c>
      <c r="J426" s="443" t="e">
        <f t="shared" si="19"/>
        <v>#REF!</v>
      </c>
    </row>
    <row r="427" spans="1:10" hidden="1" x14ac:dyDescent="0.25">
      <c r="A427" s="202">
        <f>'таланты+инициативы0,275'!A315</f>
        <v>0</v>
      </c>
      <c r="B427" s="161" t="s">
        <v>82</v>
      </c>
      <c r="C427" s="94"/>
      <c r="D427" s="161" t="e">
        <f>PRODUCT(Лист1!#REF!,$A$288)</f>
        <v>#REF!</v>
      </c>
      <c r="E427" s="266" t="e">
        <f>Лист1!#REF!</f>
        <v>#REF!</v>
      </c>
      <c r="F427" s="230" t="e">
        <f t="shared" si="18"/>
        <v>#REF!</v>
      </c>
      <c r="J427" s="443" t="e">
        <f t="shared" si="19"/>
        <v>#REF!</v>
      </c>
    </row>
    <row r="428" spans="1:10" hidden="1" x14ac:dyDescent="0.25">
      <c r="A428" s="202">
        <f>'таланты+инициативы0,275'!A316</f>
        <v>0</v>
      </c>
      <c r="B428" s="161" t="s">
        <v>82</v>
      </c>
      <c r="C428" s="94"/>
      <c r="D428" s="161" t="e">
        <f>PRODUCT(Лист1!#REF!,$A$288)</f>
        <v>#REF!</v>
      </c>
      <c r="E428" s="266" t="e">
        <f>Лист1!#REF!</f>
        <v>#REF!</v>
      </c>
      <c r="F428" s="230" t="e">
        <f t="shared" si="18"/>
        <v>#REF!</v>
      </c>
      <c r="J428" s="443" t="e">
        <f t="shared" si="19"/>
        <v>#REF!</v>
      </c>
    </row>
    <row r="429" spans="1:10" hidden="1" x14ac:dyDescent="0.25">
      <c r="A429" s="202">
        <f>'таланты+инициативы0,275'!A317</f>
        <v>0</v>
      </c>
      <c r="B429" s="161" t="s">
        <v>82</v>
      </c>
      <c r="C429" s="94"/>
      <c r="D429" s="161" t="e">
        <f>PRODUCT(Лист1!#REF!,$A$288)</f>
        <v>#REF!</v>
      </c>
      <c r="E429" s="266" t="e">
        <f>Лист1!#REF!</f>
        <v>#REF!</v>
      </c>
      <c r="F429" s="230" t="e">
        <f t="shared" si="18"/>
        <v>#REF!</v>
      </c>
      <c r="J429" s="443" t="e">
        <f t="shared" si="19"/>
        <v>#REF!</v>
      </c>
    </row>
    <row r="430" spans="1:10" hidden="1" x14ac:dyDescent="0.25">
      <c r="A430" s="202">
        <f>'таланты+инициативы0,275'!A318</f>
        <v>0</v>
      </c>
      <c r="B430" s="161" t="s">
        <v>82</v>
      </c>
      <c r="C430" s="94"/>
      <c r="D430" s="161" t="e">
        <f>PRODUCT(Лист1!#REF!,$A$288)</f>
        <v>#REF!</v>
      </c>
      <c r="E430" s="266" t="e">
        <f>Лист1!#REF!</f>
        <v>#REF!</v>
      </c>
      <c r="F430" s="230" t="e">
        <f t="shared" si="18"/>
        <v>#REF!</v>
      </c>
      <c r="J430" s="443" t="e">
        <f t="shared" si="19"/>
        <v>#REF!</v>
      </c>
    </row>
    <row r="431" spans="1:10" hidden="1" x14ac:dyDescent="0.25">
      <c r="A431" s="202">
        <f>'таланты+инициативы0,275'!A319</f>
        <v>0</v>
      </c>
      <c r="B431" s="161" t="s">
        <v>82</v>
      </c>
      <c r="C431" s="94"/>
      <c r="D431" s="161" t="e">
        <f>PRODUCT(Лист1!#REF!,$A$288)</f>
        <v>#REF!</v>
      </c>
      <c r="E431" s="266" t="e">
        <f>Лист1!#REF!</f>
        <v>#REF!</v>
      </c>
      <c r="F431" s="230" t="e">
        <f t="shared" si="18"/>
        <v>#REF!</v>
      </c>
      <c r="J431" s="443" t="e">
        <f t="shared" si="19"/>
        <v>#REF!</v>
      </c>
    </row>
    <row r="432" spans="1:10" hidden="1" x14ac:dyDescent="0.25">
      <c r="A432" s="202">
        <f>'таланты+инициативы0,275'!A320</f>
        <v>0</v>
      </c>
      <c r="B432" s="161" t="s">
        <v>82</v>
      </c>
      <c r="C432" s="94"/>
      <c r="D432" s="161" t="e">
        <f>PRODUCT(Лист1!#REF!,$A$288)</f>
        <v>#REF!</v>
      </c>
      <c r="E432" s="266" t="e">
        <f>Лист1!#REF!</f>
        <v>#REF!</v>
      </c>
      <c r="F432" s="230" t="e">
        <f t="shared" si="18"/>
        <v>#REF!</v>
      </c>
      <c r="J432" s="443" t="e">
        <f t="shared" si="19"/>
        <v>#REF!</v>
      </c>
    </row>
    <row r="433" spans="1:10" hidden="1" x14ac:dyDescent="0.25">
      <c r="A433" s="202">
        <f>'таланты+инициативы0,275'!A321</f>
        <v>0</v>
      </c>
      <c r="B433" s="161" t="s">
        <v>82</v>
      </c>
      <c r="C433" s="94"/>
      <c r="D433" s="161" t="e">
        <f>PRODUCT(Лист1!#REF!,$A$288)</f>
        <v>#REF!</v>
      </c>
      <c r="E433" s="266" t="e">
        <f>Лист1!#REF!</f>
        <v>#REF!</v>
      </c>
      <c r="F433" s="230" t="e">
        <f t="shared" si="18"/>
        <v>#REF!</v>
      </c>
      <c r="J433" s="443" t="e">
        <f t="shared" si="19"/>
        <v>#REF!</v>
      </c>
    </row>
    <row r="434" spans="1:10" hidden="1" x14ac:dyDescent="0.25">
      <c r="A434" s="202">
        <f>'таланты+инициативы0,275'!A322</f>
        <v>0</v>
      </c>
      <c r="B434" s="161" t="s">
        <v>82</v>
      </c>
      <c r="C434" s="292"/>
      <c r="D434" s="161" t="e">
        <f>PRODUCT(Лист1!#REF!,$A$288)</f>
        <v>#REF!</v>
      </c>
      <c r="E434" s="266" t="e">
        <f>Лист1!#REF!</f>
        <v>#REF!</v>
      </c>
      <c r="F434" s="230" t="e">
        <f t="shared" si="18"/>
        <v>#REF!</v>
      </c>
      <c r="J434" s="443" t="e">
        <f t="shared" si="19"/>
        <v>#REF!</v>
      </c>
    </row>
    <row r="435" spans="1:10" hidden="1" x14ac:dyDescent="0.25">
      <c r="A435" s="202">
        <f>'таланты+инициативы0,275'!A323</f>
        <v>0</v>
      </c>
      <c r="B435" s="161" t="s">
        <v>82</v>
      </c>
      <c r="C435" s="292"/>
      <c r="D435" s="161" t="e">
        <f>PRODUCT(Лист1!#REF!,$A$288)</f>
        <v>#REF!</v>
      </c>
      <c r="E435" s="266" t="e">
        <f>Лист1!#REF!</f>
        <v>#REF!</v>
      </c>
      <c r="F435" s="230" t="e">
        <f t="shared" si="18"/>
        <v>#REF!</v>
      </c>
      <c r="J435" s="443" t="e">
        <f t="shared" si="19"/>
        <v>#REF!</v>
      </c>
    </row>
    <row r="436" spans="1:10" hidden="1" x14ac:dyDescent="0.25">
      <c r="A436" s="202">
        <f>'таланты+инициативы0,275'!A324</f>
        <v>0</v>
      </c>
      <c r="B436" s="161" t="s">
        <v>82</v>
      </c>
      <c r="C436" s="292"/>
      <c r="D436" s="161" t="e">
        <f>PRODUCT(Лист1!#REF!,$A$288)</f>
        <v>#REF!</v>
      </c>
      <c r="E436" s="266" t="e">
        <f>Лист1!#REF!</f>
        <v>#REF!</v>
      </c>
      <c r="F436" s="230" t="e">
        <f t="shared" si="18"/>
        <v>#REF!</v>
      </c>
      <c r="J436" s="443" t="e">
        <f t="shared" si="19"/>
        <v>#REF!</v>
      </c>
    </row>
    <row r="437" spans="1:10" hidden="1" x14ac:dyDescent="0.25">
      <c r="A437" s="202">
        <f>'таланты+инициативы0,275'!A325</f>
        <v>0</v>
      </c>
      <c r="B437" s="161" t="s">
        <v>82</v>
      </c>
      <c r="C437" s="292"/>
      <c r="D437" s="161" t="e">
        <f>PRODUCT(Лист1!#REF!,$A$288)</f>
        <v>#REF!</v>
      </c>
      <c r="E437" s="266" t="e">
        <f>Лист1!#REF!</f>
        <v>#REF!</v>
      </c>
      <c r="F437" s="230" t="e">
        <f t="shared" si="18"/>
        <v>#REF!</v>
      </c>
      <c r="J437" s="443" t="e">
        <f t="shared" si="19"/>
        <v>#REF!</v>
      </c>
    </row>
    <row r="438" spans="1:10" hidden="1" x14ac:dyDescent="0.25">
      <c r="A438" s="202">
        <f>'таланты+инициативы0,275'!A326</f>
        <v>0</v>
      </c>
      <c r="B438" s="161" t="s">
        <v>82</v>
      </c>
      <c r="C438" s="292"/>
      <c r="D438" s="161" t="e">
        <f>PRODUCT(Лист1!#REF!,$A$288)</f>
        <v>#REF!</v>
      </c>
      <c r="E438" s="266" t="e">
        <f>Лист1!#REF!</f>
        <v>#REF!</v>
      </c>
      <c r="F438" s="230" t="e">
        <f t="shared" si="18"/>
        <v>#REF!</v>
      </c>
      <c r="J438" s="443" t="e">
        <f t="shared" si="19"/>
        <v>#REF!</v>
      </c>
    </row>
    <row r="439" spans="1:10" hidden="1" x14ac:dyDescent="0.25">
      <c r="A439" s="202">
        <f>'таланты+инициативы0,275'!A327</f>
        <v>0</v>
      </c>
      <c r="B439" s="161" t="s">
        <v>82</v>
      </c>
      <c r="C439" s="292"/>
      <c r="D439" s="161" t="e">
        <f>PRODUCT(Лист1!#REF!,$A$288)</f>
        <v>#REF!</v>
      </c>
      <c r="E439" s="266" t="e">
        <f>Лист1!#REF!</f>
        <v>#REF!</v>
      </c>
      <c r="F439" s="230" t="e">
        <f t="shared" si="18"/>
        <v>#REF!</v>
      </c>
      <c r="J439" s="443" t="e">
        <f t="shared" si="19"/>
        <v>#REF!</v>
      </c>
    </row>
    <row r="440" spans="1:10" hidden="1" x14ac:dyDescent="0.25">
      <c r="A440" s="202">
        <f>'таланты+инициативы0,275'!A328</f>
        <v>0</v>
      </c>
      <c r="B440" s="161" t="s">
        <v>82</v>
      </c>
      <c r="C440" s="292"/>
      <c r="D440" s="161" t="e">
        <f>PRODUCT(Лист1!#REF!,$A$288)</f>
        <v>#REF!</v>
      </c>
      <c r="E440" s="266" t="e">
        <f>Лист1!#REF!</f>
        <v>#REF!</v>
      </c>
      <c r="F440" s="230" t="e">
        <f t="shared" si="18"/>
        <v>#REF!</v>
      </c>
      <c r="J440" s="443" t="e">
        <f t="shared" si="19"/>
        <v>#REF!</v>
      </c>
    </row>
    <row r="441" spans="1:10" hidden="1" x14ac:dyDescent="0.25">
      <c r="A441" s="202">
        <f>'таланты+инициативы0,275'!A329</f>
        <v>0</v>
      </c>
      <c r="B441" s="161" t="s">
        <v>82</v>
      </c>
      <c r="C441" s="292"/>
      <c r="D441" s="161" t="e">
        <f>PRODUCT(Лист1!#REF!,$A$288)</f>
        <v>#REF!</v>
      </c>
      <c r="E441" s="266" t="e">
        <f>Лист1!#REF!</f>
        <v>#REF!</v>
      </c>
      <c r="F441" s="230" t="e">
        <f t="shared" si="18"/>
        <v>#REF!</v>
      </c>
      <c r="J441" s="443" t="e">
        <f t="shared" si="19"/>
        <v>#REF!</v>
      </c>
    </row>
    <row r="442" spans="1:10" hidden="1" x14ac:dyDescent="0.25">
      <c r="A442" s="202">
        <f>'таланты+инициативы0,275'!A330</f>
        <v>0</v>
      </c>
      <c r="B442" s="161" t="s">
        <v>82</v>
      </c>
      <c r="C442" s="292"/>
      <c r="D442" s="161" t="e">
        <f>PRODUCT(Лист1!#REF!,$A$288)</f>
        <v>#REF!</v>
      </c>
      <c r="E442" s="266" t="e">
        <f>Лист1!#REF!</f>
        <v>#REF!</v>
      </c>
      <c r="F442" s="230" t="e">
        <f t="shared" si="18"/>
        <v>#REF!</v>
      </c>
      <c r="J442" s="443" t="e">
        <f t="shared" si="19"/>
        <v>#REF!</v>
      </c>
    </row>
    <row r="443" spans="1:10" hidden="1" x14ac:dyDescent="0.25">
      <c r="A443" s="202">
        <f>'таланты+инициативы0,275'!A331</f>
        <v>0</v>
      </c>
      <c r="B443" s="161" t="s">
        <v>82</v>
      </c>
      <c r="C443" s="292"/>
      <c r="D443" s="161" t="e">
        <f>PRODUCT(Лист1!#REF!,$A$288)</f>
        <v>#REF!</v>
      </c>
      <c r="E443" s="266" t="e">
        <f>Лист1!#REF!</f>
        <v>#REF!</v>
      </c>
      <c r="F443" s="230" t="e">
        <f t="shared" si="18"/>
        <v>#REF!</v>
      </c>
      <c r="J443" s="443" t="e">
        <f t="shared" si="19"/>
        <v>#REF!</v>
      </c>
    </row>
    <row r="444" spans="1:10" hidden="1" x14ac:dyDescent="0.25">
      <c r="A444" s="202">
        <f>'таланты+инициативы0,275'!A332</f>
        <v>0</v>
      </c>
      <c r="B444" s="161" t="s">
        <v>82</v>
      </c>
      <c r="C444" s="292"/>
      <c r="D444" s="161" t="e">
        <f>PRODUCT(Лист1!#REF!,$A$288)</f>
        <v>#REF!</v>
      </c>
      <c r="E444" s="266" t="e">
        <f>Лист1!#REF!</f>
        <v>#REF!</v>
      </c>
      <c r="F444" s="230" t="e">
        <f t="shared" si="18"/>
        <v>#REF!</v>
      </c>
      <c r="J444" s="443" t="e">
        <f t="shared" si="19"/>
        <v>#REF!</v>
      </c>
    </row>
    <row r="445" spans="1:10" hidden="1" x14ac:dyDescent="0.25">
      <c r="A445" s="202">
        <f>'таланты+инициативы0,275'!A333</f>
        <v>0</v>
      </c>
      <c r="B445" s="161" t="s">
        <v>82</v>
      </c>
      <c r="C445" s="292"/>
      <c r="D445" s="161" t="e">
        <f>PRODUCT(Лист1!#REF!,$A$288)</f>
        <v>#REF!</v>
      </c>
      <c r="E445" s="266" t="e">
        <f>Лист1!#REF!</f>
        <v>#REF!</v>
      </c>
      <c r="F445" s="230" t="e">
        <f t="shared" si="18"/>
        <v>#REF!</v>
      </c>
      <c r="J445" s="443" t="e">
        <f t="shared" si="19"/>
        <v>#REF!</v>
      </c>
    </row>
    <row r="446" spans="1:10" hidden="1" x14ac:dyDescent="0.25">
      <c r="A446" s="202">
        <f>'таланты+инициативы0,275'!A334</f>
        <v>0</v>
      </c>
      <c r="B446" s="161" t="s">
        <v>82</v>
      </c>
      <c r="C446" s="292"/>
      <c r="D446" s="161" t="e">
        <f>PRODUCT(Лист1!#REF!,$A$288)</f>
        <v>#REF!</v>
      </c>
      <c r="E446" s="266" t="e">
        <f>Лист1!#REF!</f>
        <v>#REF!</v>
      </c>
      <c r="F446" s="230" t="e">
        <f t="shared" si="18"/>
        <v>#REF!</v>
      </c>
      <c r="J446" s="443" t="e">
        <f t="shared" si="19"/>
        <v>#REF!</v>
      </c>
    </row>
    <row r="447" spans="1:10" hidden="1" x14ac:dyDescent="0.25">
      <c r="A447" s="202">
        <f>'таланты+инициативы0,275'!A335</f>
        <v>0</v>
      </c>
      <c r="B447" s="161" t="s">
        <v>82</v>
      </c>
      <c r="C447" s="292"/>
      <c r="D447" s="161" t="e">
        <f>PRODUCT(Лист1!#REF!,$A$288)</f>
        <v>#REF!</v>
      </c>
      <c r="E447" s="266" t="e">
        <f>Лист1!#REF!</f>
        <v>#REF!</v>
      </c>
      <c r="F447" s="230" t="e">
        <f t="shared" si="18"/>
        <v>#REF!</v>
      </c>
      <c r="J447" s="443" t="e">
        <f t="shared" si="19"/>
        <v>#REF!</v>
      </c>
    </row>
    <row r="448" spans="1:10" hidden="1" x14ac:dyDescent="0.25">
      <c r="A448" s="202">
        <f>'таланты+инициативы0,275'!A336</f>
        <v>0</v>
      </c>
      <c r="B448" s="161" t="s">
        <v>82</v>
      </c>
      <c r="C448" s="292"/>
      <c r="D448" s="161" t="e">
        <f>PRODUCT(Лист1!#REF!,$A$288)</f>
        <v>#REF!</v>
      </c>
      <c r="E448" s="266" t="e">
        <f>Лист1!#REF!</f>
        <v>#REF!</v>
      </c>
      <c r="F448" s="230" t="e">
        <f t="shared" si="18"/>
        <v>#REF!</v>
      </c>
      <c r="J448" s="443" t="e">
        <f t="shared" si="19"/>
        <v>#REF!</v>
      </c>
    </row>
    <row r="449" spans="1:10" hidden="1" x14ac:dyDescent="0.25">
      <c r="A449" s="202">
        <f>'таланты+инициативы0,275'!A337</f>
        <v>0</v>
      </c>
      <c r="B449" s="161" t="s">
        <v>82</v>
      </c>
      <c r="C449" s="209"/>
      <c r="D449" s="161" t="e">
        <f>PRODUCT(Лист1!#REF!,$A$288)</f>
        <v>#REF!</v>
      </c>
      <c r="E449" s="266" t="e">
        <f>Лист1!#REF!</f>
        <v>#REF!</v>
      </c>
      <c r="F449" s="230" t="e">
        <f t="shared" si="18"/>
        <v>#REF!</v>
      </c>
      <c r="J449" s="443" t="e">
        <f t="shared" si="19"/>
        <v>#REF!</v>
      </c>
    </row>
    <row r="450" spans="1:10" hidden="1" x14ac:dyDescent="0.25">
      <c r="A450" s="202">
        <f>'таланты+инициативы0,275'!A338</f>
        <v>0</v>
      </c>
      <c r="B450" s="161" t="s">
        <v>82</v>
      </c>
      <c r="C450" s="209"/>
      <c r="D450" s="161" t="e">
        <f>PRODUCT(Лист1!#REF!,$A$288)</f>
        <v>#REF!</v>
      </c>
      <c r="E450" s="266" t="e">
        <f>Лист1!#REF!</f>
        <v>#REF!</v>
      </c>
      <c r="F450" s="230" t="e">
        <f t="shared" si="18"/>
        <v>#REF!</v>
      </c>
      <c r="J450" s="443" t="e">
        <f t="shared" si="19"/>
        <v>#REF!</v>
      </c>
    </row>
    <row r="451" spans="1:10" hidden="1" x14ac:dyDescent="0.25">
      <c r="A451" s="202">
        <f>'таланты+инициативы0,275'!A339</f>
        <v>0</v>
      </c>
      <c r="B451" s="161" t="s">
        <v>82</v>
      </c>
      <c r="C451" s="209"/>
      <c r="D451" s="161" t="e">
        <f>PRODUCT(Лист1!#REF!,$A$288)</f>
        <v>#REF!</v>
      </c>
      <c r="E451" s="266" t="e">
        <f>Лист1!#REF!</f>
        <v>#REF!</v>
      </c>
      <c r="F451" s="230" t="e">
        <f t="shared" si="18"/>
        <v>#REF!</v>
      </c>
      <c r="J451" s="443" t="e">
        <f t="shared" si="19"/>
        <v>#REF!</v>
      </c>
    </row>
    <row r="452" spans="1:10" hidden="1" x14ac:dyDescent="0.25">
      <c r="A452" s="202">
        <f>'таланты+инициативы0,275'!A340</f>
        <v>0</v>
      </c>
      <c r="B452" s="161" t="s">
        <v>82</v>
      </c>
      <c r="C452" s="209"/>
      <c r="D452" s="161" t="e">
        <f>PRODUCT(Лист1!#REF!,$A$288)</f>
        <v>#REF!</v>
      </c>
      <c r="E452" s="266" t="e">
        <f>Лист1!#REF!</f>
        <v>#REF!</v>
      </c>
      <c r="F452" s="230" t="e">
        <f t="shared" si="18"/>
        <v>#REF!</v>
      </c>
      <c r="J452" s="443" t="e">
        <f t="shared" si="19"/>
        <v>#REF!</v>
      </c>
    </row>
    <row r="453" spans="1:10" hidden="1" x14ac:dyDescent="0.25">
      <c r="A453" s="202">
        <f>'таланты+инициативы0,275'!A341</f>
        <v>0</v>
      </c>
      <c r="B453" s="161" t="s">
        <v>82</v>
      </c>
      <c r="C453" s="209"/>
      <c r="D453" s="161" t="e">
        <f>PRODUCT(Лист1!#REF!,$A$288)</f>
        <v>#REF!</v>
      </c>
      <c r="E453" s="266" t="e">
        <f>Лист1!#REF!</f>
        <v>#REF!</v>
      </c>
      <c r="F453" s="230" t="e">
        <f t="shared" si="18"/>
        <v>#REF!</v>
      </c>
      <c r="J453" s="443" t="e">
        <f t="shared" si="19"/>
        <v>#REF!</v>
      </c>
    </row>
    <row r="454" spans="1:10" hidden="1" x14ac:dyDescent="0.25">
      <c r="A454" s="202">
        <f>'таланты+инициативы0,275'!A342</f>
        <v>0</v>
      </c>
      <c r="B454" s="161" t="s">
        <v>82</v>
      </c>
      <c r="C454" s="209"/>
      <c r="D454" s="161" t="e">
        <f>PRODUCT(Лист1!#REF!,$A$288)</f>
        <v>#REF!</v>
      </c>
      <c r="E454" s="266" t="e">
        <f>Лист1!#REF!</f>
        <v>#REF!</v>
      </c>
      <c r="F454" s="230" t="e">
        <f t="shared" si="18"/>
        <v>#REF!</v>
      </c>
      <c r="J454" s="443" t="e">
        <f t="shared" si="19"/>
        <v>#REF!</v>
      </c>
    </row>
    <row r="455" spans="1:10" hidden="1" x14ac:dyDescent="0.25">
      <c r="A455" s="202">
        <f>'таланты+инициативы0,275'!A343</f>
        <v>0</v>
      </c>
      <c r="B455" s="161" t="s">
        <v>82</v>
      </c>
      <c r="C455" s="209"/>
      <c r="D455" s="161" t="e">
        <f>PRODUCT(Лист1!#REF!,$A$288)</f>
        <v>#REF!</v>
      </c>
      <c r="E455" s="266" t="e">
        <f>Лист1!#REF!</f>
        <v>#REF!</v>
      </c>
      <c r="F455" s="230" t="e">
        <f t="shared" si="18"/>
        <v>#REF!</v>
      </c>
      <c r="J455" s="443" t="e">
        <f t="shared" si="19"/>
        <v>#REF!</v>
      </c>
    </row>
    <row r="456" spans="1:10" hidden="1" x14ac:dyDescent="0.25">
      <c r="A456" s="202">
        <f>'таланты+инициативы0,275'!A344</f>
        <v>0</v>
      </c>
      <c r="B456" s="161" t="s">
        <v>82</v>
      </c>
      <c r="C456" s="209"/>
      <c r="D456" s="161" t="e">
        <f>PRODUCT(Лист1!#REF!,$A$288)</f>
        <v>#REF!</v>
      </c>
      <c r="E456" s="266" t="e">
        <f>Лист1!#REF!</f>
        <v>#REF!</v>
      </c>
      <c r="F456" s="230" t="e">
        <f t="shared" si="18"/>
        <v>#REF!</v>
      </c>
      <c r="J456" s="443" t="e">
        <f t="shared" si="19"/>
        <v>#REF!</v>
      </c>
    </row>
    <row r="457" spans="1:10" hidden="1" x14ac:dyDescent="0.25">
      <c r="A457" s="202">
        <f>'таланты+инициативы0,275'!A345</f>
        <v>0</v>
      </c>
      <c r="B457" s="161" t="s">
        <v>82</v>
      </c>
      <c r="C457" s="209"/>
      <c r="D457" s="161" t="e">
        <f>PRODUCT(Лист1!#REF!,$A$288)</f>
        <v>#REF!</v>
      </c>
      <c r="E457" s="266" t="e">
        <f>Лист1!#REF!</f>
        <v>#REF!</v>
      </c>
      <c r="F457" s="230" t="e">
        <f t="shared" si="18"/>
        <v>#REF!</v>
      </c>
      <c r="J457" s="443" t="e">
        <f t="shared" si="19"/>
        <v>#REF!</v>
      </c>
    </row>
    <row r="458" spans="1:10" hidden="1" x14ac:dyDescent="0.25">
      <c r="A458" s="202">
        <f>'таланты+инициативы0,275'!A346</f>
        <v>0</v>
      </c>
      <c r="B458" s="161" t="s">
        <v>82</v>
      </c>
      <c r="C458" s="209"/>
      <c r="D458" s="161" t="e">
        <f>PRODUCT(Лист1!#REF!,$A$288)</f>
        <v>#REF!</v>
      </c>
      <c r="E458" s="266" t="e">
        <f>Лист1!#REF!</f>
        <v>#REF!</v>
      </c>
      <c r="F458" s="230" t="e">
        <f t="shared" si="18"/>
        <v>#REF!</v>
      </c>
      <c r="J458" s="443" t="e">
        <f t="shared" si="19"/>
        <v>#REF!</v>
      </c>
    </row>
    <row r="459" spans="1:10" hidden="1" x14ac:dyDescent="0.25">
      <c r="A459" s="202">
        <f>'таланты+инициативы0,275'!A347</f>
        <v>0</v>
      </c>
      <c r="B459" s="161" t="s">
        <v>82</v>
      </c>
      <c r="C459" s="209"/>
      <c r="D459" s="161" t="e">
        <f>PRODUCT(Лист1!#REF!,$A$288)</f>
        <v>#REF!</v>
      </c>
      <c r="E459" s="266" t="e">
        <f>Лист1!#REF!</f>
        <v>#REF!</v>
      </c>
      <c r="F459" s="230" t="e">
        <f t="shared" ref="F459:F529" si="20">D459*E459</f>
        <v>#REF!</v>
      </c>
      <c r="J459" s="443" t="e">
        <f t="shared" si="19"/>
        <v>#REF!</v>
      </c>
    </row>
    <row r="460" spans="1:10" hidden="1" x14ac:dyDescent="0.25">
      <c r="A460" s="202">
        <f>'таланты+инициативы0,275'!A348</f>
        <v>0</v>
      </c>
      <c r="B460" s="161" t="s">
        <v>82</v>
      </c>
      <c r="C460" s="209"/>
      <c r="D460" s="161" t="e">
        <f>PRODUCT(Лист1!#REF!,$A$288)</f>
        <v>#REF!</v>
      </c>
      <c r="E460" s="266" t="e">
        <f>Лист1!#REF!</f>
        <v>#REF!</v>
      </c>
      <c r="F460" s="230" t="e">
        <f t="shared" si="20"/>
        <v>#REF!</v>
      </c>
      <c r="J460" s="443" t="e">
        <f t="shared" si="19"/>
        <v>#REF!</v>
      </c>
    </row>
    <row r="461" spans="1:10" hidden="1" x14ac:dyDescent="0.25">
      <c r="A461" s="202">
        <f>'таланты+инициативы0,275'!A349</f>
        <v>0</v>
      </c>
      <c r="B461" s="161" t="s">
        <v>82</v>
      </c>
      <c r="C461" s="209"/>
      <c r="D461" s="161" t="e">
        <f>PRODUCT(Лист1!#REF!,$A$288)</f>
        <v>#REF!</v>
      </c>
      <c r="E461" s="266" t="e">
        <f>Лист1!#REF!</f>
        <v>#REF!</v>
      </c>
      <c r="F461" s="230" t="e">
        <f t="shared" si="20"/>
        <v>#REF!</v>
      </c>
      <c r="J461" s="443" t="e">
        <f t="shared" si="19"/>
        <v>#REF!</v>
      </c>
    </row>
    <row r="462" spans="1:10" hidden="1" x14ac:dyDescent="0.25">
      <c r="A462" s="202">
        <f>'таланты+инициативы0,275'!A350</f>
        <v>0</v>
      </c>
      <c r="B462" s="161" t="s">
        <v>82</v>
      </c>
      <c r="C462" s="209"/>
      <c r="D462" s="161" t="e">
        <f>PRODUCT(Лист1!#REF!,$A$288)</f>
        <v>#REF!</v>
      </c>
      <c r="E462" s="266" t="e">
        <f>Лист1!#REF!</f>
        <v>#REF!</v>
      </c>
      <c r="F462" s="230" t="e">
        <f t="shared" si="20"/>
        <v>#REF!</v>
      </c>
      <c r="J462" s="443" t="e">
        <f t="shared" si="19"/>
        <v>#REF!</v>
      </c>
    </row>
    <row r="463" spans="1:10" hidden="1" x14ac:dyDescent="0.25">
      <c r="A463" s="202">
        <f>'таланты+инициативы0,275'!A351</f>
        <v>0</v>
      </c>
      <c r="B463" s="161" t="s">
        <v>82</v>
      </c>
      <c r="C463" s="209"/>
      <c r="D463" s="161" t="e">
        <f>PRODUCT(Лист1!#REF!,$A$288)</f>
        <v>#REF!</v>
      </c>
      <c r="E463" s="266" t="e">
        <f>Лист1!#REF!</f>
        <v>#REF!</v>
      </c>
      <c r="F463" s="230" t="e">
        <f t="shared" si="20"/>
        <v>#REF!</v>
      </c>
      <c r="J463" s="443" t="e">
        <f t="shared" si="19"/>
        <v>#REF!</v>
      </c>
    </row>
    <row r="464" spans="1:10" hidden="1" x14ac:dyDescent="0.25">
      <c r="A464" s="202">
        <f>'таланты+инициативы0,275'!A352</f>
        <v>0</v>
      </c>
      <c r="B464" s="161" t="s">
        <v>82</v>
      </c>
      <c r="C464" s="209"/>
      <c r="D464" s="161" t="e">
        <f>PRODUCT(Лист1!#REF!,$A$288)</f>
        <v>#REF!</v>
      </c>
      <c r="E464" s="266" t="e">
        <f>Лист1!#REF!</f>
        <v>#REF!</v>
      </c>
      <c r="F464" s="230" t="e">
        <f t="shared" si="20"/>
        <v>#REF!</v>
      </c>
      <c r="J464" s="443" t="e">
        <f t="shared" si="19"/>
        <v>#REF!</v>
      </c>
    </row>
    <row r="465" spans="1:10" hidden="1" x14ac:dyDescent="0.25">
      <c r="A465" s="202">
        <f>'таланты+инициативы0,275'!A353</f>
        <v>0</v>
      </c>
      <c r="B465" s="161" t="s">
        <v>82</v>
      </c>
      <c r="C465" s="209"/>
      <c r="D465" s="161" t="e">
        <f>PRODUCT(Лист1!#REF!,$A$288)</f>
        <v>#REF!</v>
      </c>
      <c r="E465" s="266" t="e">
        <f>Лист1!#REF!</f>
        <v>#REF!</v>
      </c>
      <c r="F465" s="230" t="e">
        <f t="shared" si="20"/>
        <v>#REF!</v>
      </c>
      <c r="J465" s="443" t="e">
        <f t="shared" si="19"/>
        <v>#REF!</v>
      </c>
    </row>
    <row r="466" spans="1:10" hidden="1" x14ac:dyDescent="0.25">
      <c r="A466" s="202">
        <f>'таланты+инициативы0,275'!A354</f>
        <v>0</v>
      </c>
      <c r="B466" s="161" t="s">
        <v>82</v>
      </c>
      <c r="C466" s="209"/>
      <c r="D466" s="161" t="e">
        <f>PRODUCT(Лист1!#REF!,$A$288)</f>
        <v>#REF!</v>
      </c>
      <c r="E466" s="266" t="e">
        <f>Лист1!#REF!</f>
        <v>#REF!</v>
      </c>
      <c r="F466" s="230" t="e">
        <f t="shared" si="20"/>
        <v>#REF!</v>
      </c>
      <c r="J466" s="443" t="e">
        <f t="shared" si="19"/>
        <v>#REF!</v>
      </c>
    </row>
    <row r="467" spans="1:10" hidden="1" x14ac:dyDescent="0.25">
      <c r="A467" s="202">
        <f>'таланты+инициативы0,275'!A355</f>
        <v>0</v>
      </c>
      <c r="B467" s="161" t="s">
        <v>82</v>
      </c>
      <c r="C467" s="209"/>
      <c r="D467" s="161" t="e">
        <f>PRODUCT(Лист1!#REF!,$A$288)</f>
        <v>#REF!</v>
      </c>
      <c r="E467" s="266" t="e">
        <f>Лист1!#REF!</f>
        <v>#REF!</v>
      </c>
      <c r="F467" s="230" t="e">
        <f t="shared" si="20"/>
        <v>#REF!</v>
      </c>
      <c r="J467" s="443" t="e">
        <f t="shared" si="19"/>
        <v>#REF!</v>
      </c>
    </row>
    <row r="468" spans="1:10" hidden="1" x14ac:dyDescent="0.25">
      <c r="A468" s="202">
        <f>'таланты+инициативы0,275'!A356</f>
        <v>0</v>
      </c>
      <c r="B468" s="161" t="s">
        <v>82</v>
      </c>
      <c r="C468" s="292"/>
      <c r="D468" s="161" t="e">
        <f>PRODUCT(Лист1!#REF!,$A$288)</f>
        <v>#REF!</v>
      </c>
      <c r="E468" s="266" t="e">
        <f>Лист1!#REF!</f>
        <v>#REF!</v>
      </c>
      <c r="F468" s="230" t="e">
        <f t="shared" si="20"/>
        <v>#REF!</v>
      </c>
      <c r="J468" s="443" t="e">
        <f t="shared" si="19"/>
        <v>#REF!</v>
      </c>
    </row>
    <row r="469" spans="1:10" hidden="1" x14ac:dyDescent="0.25">
      <c r="A469" s="202">
        <f>'таланты+инициативы0,275'!A357</f>
        <v>0</v>
      </c>
      <c r="B469" s="161" t="s">
        <v>82</v>
      </c>
      <c r="C469" s="292"/>
      <c r="D469" s="161" t="e">
        <f>PRODUCT(Лист1!#REF!,$A$288)</f>
        <v>#REF!</v>
      </c>
      <c r="E469" s="266" t="e">
        <f>Лист1!#REF!</f>
        <v>#REF!</v>
      </c>
      <c r="F469" s="230" t="e">
        <f t="shared" si="20"/>
        <v>#REF!</v>
      </c>
      <c r="J469" s="443" t="e">
        <f t="shared" si="19"/>
        <v>#REF!</v>
      </c>
    </row>
    <row r="470" spans="1:10" hidden="1" x14ac:dyDescent="0.25">
      <c r="A470" s="202">
        <f>'таланты+инициативы0,275'!A358</f>
        <v>0</v>
      </c>
      <c r="B470" s="161" t="s">
        <v>82</v>
      </c>
      <c r="C470" s="292"/>
      <c r="D470" s="161" t="e">
        <f>PRODUCT(Лист1!#REF!,$A$288)</f>
        <v>#REF!</v>
      </c>
      <c r="E470" s="266" t="e">
        <f>Лист1!#REF!</f>
        <v>#REF!</v>
      </c>
      <c r="F470" s="230" t="e">
        <f t="shared" si="20"/>
        <v>#REF!</v>
      </c>
      <c r="J470" s="443" t="e">
        <f t="shared" si="19"/>
        <v>#REF!</v>
      </c>
    </row>
    <row r="471" spans="1:10" hidden="1" x14ac:dyDescent="0.25">
      <c r="A471" s="202">
        <f>'таланты+инициативы0,275'!A359</f>
        <v>0</v>
      </c>
      <c r="B471" s="161" t="s">
        <v>82</v>
      </c>
      <c r="C471" s="292"/>
      <c r="D471" s="161" t="e">
        <f>PRODUCT(Лист1!#REF!,$A$288)</f>
        <v>#REF!</v>
      </c>
      <c r="E471" s="266" t="e">
        <f>Лист1!#REF!</f>
        <v>#REF!</v>
      </c>
      <c r="F471" s="230" t="e">
        <f t="shared" si="20"/>
        <v>#REF!</v>
      </c>
      <c r="J471" s="443" t="e">
        <f t="shared" si="19"/>
        <v>#REF!</v>
      </c>
    </row>
    <row r="472" spans="1:10" hidden="1" x14ac:dyDescent="0.25">
      <c r="A472" s="202">
        <f>'таланты+инициативы0,275'!A360</f>
        <v>0</v>
      </c>
      <c r="B472" s="161" t="s">
        <v>82</v>
      </c>
      <c r="C472" s="292"/>
      <c r="D472" s="161" t="e">
        <f>PRODUCT(Лист1!#REF!,$A$288)</f>
        <v>#REF!</v>
      </c>
      <c r="E472" s="266" t="e">
        <f>Лист1!#REF!</f>
        <v>#REF!</v>
      </c>
      <c r="F472" s="230" t="e">
        <f t="shared" si="20"/>
        <v>#REF!</v>
      </c>
      <c r="J472" s="443" t="e">
        <f t="shared" si="19"/>
        <v>#REF!</v>
      </c>
    </row>
    <row r="473" spans="1:10" hidden="1" x14ac:dyDescent="0.25">
      <c r="A473" s="202">
        <f>'таланты+инициативы0,275'!A361</f>
        <v>0</v>
      </c>
      <c r="B473" s="161" t="s">
        <v>82</v>
      </c>
      <c r="C473" s="292"/>
      <c r="D473" s="161" t="e">
        <f>PRODUCT(Лист1!#REF!,$A$288)</f>
        <v>#REF!</v>
      </c>
      <c r="E473" s="266" t="e">
        <f>Лист1!#REF!</f>
        <v>#REF!</v>
      </c>
      <c r="F473" s="230" t="e">
        <f t="shared" si="20"/>
        <v>#REF!</v>
      </c>
      <c r="J473" s="443" t="e">
        <f t="shared" si="19"/>
        <v>#REF!</v>
      </c>
    </row>
    <row r="474" spans="1:10" hidden="1" x14ac:dyDescent="0.25">
      <c r="A474" s="202">
        <f>'таланты+инициативы0,275'!A362</f>
        <v>0</v>
      </c>
      <c r="B474" s="161" t="s">
        <v>82</v>
      </c>
      <c r="C474" s="292"/>
      <c r="D474" s="161" t="e">
        <f>PRODUCT(Лист1!#REF!,$A$288)</f>
        <v>#REF!</v>
      </c>
      <c r="E474" s="266" t="e">
        <f>Лист1!#REF!</f>
        <v>#REF!</v>
      </c>
      <c r="F474" s="230" t="e">
        <f t="shared" si="20"/>
        <v>#REF!</v>
      </c>
      <c r="J474" s="443" t="e">
        <f t="shared" si="19"/>
        <v>#REF!</v>
      </c>
    </row>
    <row r="475" spans="1:10" hidden="1" x14ac:dyDescent="0.25">
      <c r="A475" s="202">
        <f>'таланты+инициативы0,275'!A363</f>
        <v>0</v>
      </c>
      <c r="B475" s="161" t="s">
        <v>82</v>
      </c>
      <c r="C475" s="292"/>
      <c r="D475" s="161" t="e">
        <f>PRODUCT(Лист1!#REF!,$A$288)</f>
        <v>#REF!</v>
      </c>
      <c r="E475" s="266" t="e">
        <f>Лист1!#REF!</f>
        <v>#REF!</v>
      </c>
      <c r="F475" s="230" t="e">
        <f t="shared" si="20"/>
        <v>#REF!</v>
      </c>
      <c r="J475" s="443" t="e">
        <f t="shared" si="19"/>
        <v>#REF!</v>
      </c>
    </row>
    <row r="476" spans="1:10" hidden="1" x14ac:dyDescent="0.25">
      <c r="A476" s="202">
        <f>'таланты+инициативы0,275'!A364</f>
        <v>0</v>
      </c>
      <c r="B476" s="161" t="s">
        <v>82</v>
      </c>
      <c r="C476" s="292"/>
      <c r="D476" s="161" t="e">
        <f>PRODUCT(Лист1!#REF!,$A$288)</f>
        <v>#REF!</v>
      </c>
      <c r="E476" s="266" t="e">
        <f>Лист1!#REF!</f>
        <v>#REF!</v>
      </c>
      <c r="F476" s="230" t="e">
        <f t="shared" si="20"/>
        <v>#REF!</v>
      </c>
      <c r="J476" s="443" t="e">
        <f t="shared" si="19"/>
        <v>#REF!</v>
      </c>
    </row>
    <row r="477" spans="1:10" hidden="1" x14ac:dyDescent="0.25">
      <c r="A477" s="202">
        <f>'таланты+инициативы0,275'!A365</f>
        <v>0</v>
      </c>
      <c r="B477" s="161" t="s">
        <v>82</v>
      </c>
      <c r="C477" s="293"/>
      <c r="D477" s="161" t="e">
        <f>PRODUCT(Лист1!#REF!,$A$288)</f>
        <v>#REF!</v>
      </c>
      <c r="E477" s="266" t="e">
        <f>Лист1!#REF!</f>
        <v>#REF!</v>
      </c>
      <c r="F477" s="230" t="e">
        <f t="shared" si="20"/>
        <v>#REF!</v>
      </c>
      <c r="J477" s="443" t="e">
        <f t="shared" si="19"/>
        <v>#REF!</v>
      </c>
    </row>
    <row r="478" spans="1:10" hidden="1" x14ac:dyDescent="0.25">
      <c r="A478" s="202">
        <f>'таланты+инициативы0,275'!A366</f>
        <v>0</v>
      </c>
      <c r="B478" s="161" t="s">
        <v>82</v>
      </c>
      <c r="C478" s="293"/>
      <c r="D478" s="161" t="e">
        <f>PRODUCT(Лист1!#REF!,$A$288)</f>
        <v>#REF!</v>
      </c>
      <c r="E478" s="266" t="e">
        <f>Лист1!#REF!</f>
        <v>#REF!</v>
      </c>
      <c r="F478" s="230" t="e">
        <f t="shared" si="20"/>
        <v>#REF!</v>
      </c>
      <c r="J478" s="443" t="e">
        <f t="shared" si="19"/>
        <v>#REF!</v>
      </c>
    </row>
    <row r="479" spans="1:10" hidden="1" x14ac:dyDescent="0.25">
      <c r="A479" s="202">
        <f>'таланты+инициативы0,275'!A367</f>
        <v>0</v>
      </c>
      <c r="B479" s="161" t="s">
        <v>82</v>
      </c>
      <c r="C479" s="293"/>
      <c r="D479" s="161" t="e">
        <f>PRODUCT(Лист1!#REF!,$A$288)</f>
        <v>#REF!</v>
      </c>
      <c r="E479" s="266" t="e">
        <f>Лист1!#REF!</f>
        <v>#REF!</v>
      </c>
      <c r="F479" s="230" t="e">
        <f t="shared" si="20"/>
        <v>#REF!</v>
      </c>
      <c r="J479" s="443" t="e">
        <f t="shared" si="19"/>
        <v>#REF!</v>
      </c>
    </row>
    <row r="480" spans="1:10" hidden="1" x14ac:dyDescent="0.25">
      <c r="A480" s="202">
        <f>'таланты+инициативы0,275'!A368</f>
        <v>0</v>
      </c>
      <c r="B480" s="161" t="s">
        <v>82</v>
      </c>
      <c r="C480" s="293"/>
      <c r="D480" s="161" t="e">
        <f>PRODUCT(Лист1!#REF!,$A$288)</f>
        <v>#REF!</v>
      </c>
      <c r="E480" s="266" t="e">
        <f>Лист1!#REF!</f>
        <v>#REF!</v>
      </c>
      <c r="F480" s="230" t="e">
        <f t="shared" si="20"/>
        <v>#REF!</v>
      </c>
      <c r="J480" s="443" t="e">
        <f t="shared" si="19"/>
        <v>#REF!</v>
      </c>
    </row>
    <row r="481" spans="1:10" hidden="1" x14ac:dyDescent="0.25">
      <c r="A481" s="202">
        <f>'таланты+инициативы0,275'!A369</f>
        <v>0</v>
      </c>
      <c r="B481" s="161" t="s">
        <v>82</v>
      </c>
      <c r="C481" s="293"/>
      <c r="D481" s="161" t="e">
        <f>PRODUCT(Лист1!#REF!,$A$288)</f>
        <v>#REF!</v>
      </c>
      <c r="E481" s="266" t="e">
        <f>Лист1!#REF!</f>
        <v>#REF!</v>
      </c>
      <c r="F481" s="230" t="e">
        <f t="shared" si="20"/>
        <v>#REF!</v>
      </c>
      <c r="J481" s="443" t="e">
        <f t="shared" si="19"/>
        <v>#REF!</v>
      </c>
    </row>
    <row r="482" spans="1:10" hidden="1" x14ac:dyDescent="0.25">
      <c r="A482" s="202">
        <f>'таланты+инициативы0,275'!A370</f>
        <v>0</v>
      </c>
      <c r="B482" s="161" t="s">
        <v>82</v>
      </c>
      <c r="C482" s="293"/>
      <c r="D482" s="161" t="e">
        <f>PRODUCT(Лист1!#REF!,$A$288)</f>
        <v>#REF!</v>
      </c>
      <c r="E482" s="266" t="e">
        <f>Лист1!#REF!</f>
        <v>#REF!</v>
      </c>
      <c r="F482" s="230" t="e">
        <f t="shared" si="20"/>
        <v>#REF!</v>
      </c>
      <c r="J482" s="443" t="e">
        <f t="shared" si="19"/>
        <v>#REF!</v>
      </c>
    </row>
    <row r="483" spans="1:10" hidden="1" x14ac:dyDescent="0.25">
      <c r="A483" s="202">
        <f>'таланты+инициативы0,275'!A371</f>
        <v>0</v>
      </c>
      <c r="B483" s="161" t="s">
        <v>82</v>
      </c>
      <c r="C483" s="293"/>
      <c r="D483" s="161" t="e">
        <f>PRODUCT(Лист1!#REF!,$A$288)</f>
        <v>#REF!</v>
      </c>
      <c r="E483" s="266" t="e">
        <f>Лист1!#REF!</f>
        <v>#REF!</v>
      </c>
      <c r="F483" s="230" t="e">
        <f t="shared" si="20"/>
        <v>#REF!</v>
      </c>
      <c r="J483" s="443" t="e">
        <f t="shared" si="19"/>
        <v>#REF!</v>
      </c>
    </row>
    <row r="484" spans="1:10" hidden="1" x14ac:dyDescent="0.25">
      <c r="A484" s="202">
        <f>'таланты+инициативы0,275'!A372</f>
        <v>0</v>
      </c>
      <c r="B484" s="161" t="s">
        <v>82</v>
      </c>
      <c r="C484" s="293"/>
      <c r="D484" s="161" t="e">
        <f>PRODUCT(Лист1!#REF!,$A$288)</f>
        <v>#REF!</v>
      </c>
      <c r="E484" s="266" t="e">
        <f>Лист1!#REF!</f>
        <v>#REF!</v>
      </c>
      <c r="F484" s="230" t="e">
        <f t="shared" si="20"/>
        <v>#REF!</v>
      </c>
      <c r="J484" s="443" t="e">
        <f t="shared" si="19"/>
        <v>#REF!</v>
      </c>
    </row>
    <row r="485" spans="1:10" hidden="1" x14ac:dyDescent="0.25">
      <c r="A485" s="202">
        <f>'таланты+инициативы0,275'!A373</f>
        <v>0</v>
      </c>
      <c r="B485" s="161" t="s">
        <v>82</v>
      </c>
      <c r="C485" s="293"/>
      <c r="D485" s="161" t="e">
        <f>PRODUCT(Лист1!#REF!,$A$288)</f>
        <v>#REF!</v>
      </c>
      <c r="E485" s="266" t="e">
        <f>Лист1!#REF!</f>
        <v>#REF!</v>
      </c>
      <c r="F485" s="230" t="e">
        <f t="shared" si="20"/>
        <v>#REF!</v>
      </c>
      <c r="J485" s="443" t="e">
        <f t="shared" si="19"/>
        <v>#REF!</v>
      </c>
    </row>
    <row r="486" spans="1:10" hidden="1" x14ac:dyDescent="0.25">
      <c r="A486" s="202">
        <f>'таланты+инициативы0,275'!A374</f>
        <v>0</v>
      </c>
      <c r="B486" s="161" t="s">
        <v>82</v>
      </c>
      <c r="C486" s="293"/>
      <c r="D486" s="161" t="e">
        <f>PRODUCT(Лист1!#REF!,$A$288)</f>
        <v>#REF!</v>
      </c>
      <c r="E486" s="266" t="e">
        <f>Лист1!#REF!</f>
        <v>#REF!</v>
      </c>
      <c r="F486" s="230" t="e">
        <f t="shared" si="20"/>
        <v>#REF!</v>
      </c>
      <c r="J486" s="443" t="e">
        <f t="shared" ref="J486:J537" si="21">I486-F486</f>
        <v>#REF!</v>
      </c>
    </row>
    <row r="487" spans="1:10" hidden="1" x14ac:dyDescent="0.25">
      <c r="A487" s="202">
        <f>'таланты+инициативы0,275'!A375</f>
        <v>0</v>
      </c>
      <c r="B487" s="161" t="s">
        <v>82</v>
      </c>
      <c r="C487" s="293"/>
      <c r="D487" s="161" t="e">
        <f>PRODUCT(Лист1!#REF!,$A$288)</f>
        <v>#REF!</v>
      </c>
      <c r="E487" s="266" t="e">
        <f>Лист1!#REF!</f>
        <v>#REF!</v>
      </c>
      <c r="F487" s="230" t="e">
        <f t="shared" si="20"/>
        <v>#REF!</v>
      </c>
      <c r="J487" s="443" t="e">
        <f t="shared" si="21"/>
        <v>#REF!</v>
      </c>
    </row>
    <row r="488" spans="1:10" hidden="1" x14ac:dyDescent="0.25">
      <c r="A488" s="202">
        <f>'таланты+инициативы0,275'!A376</f>
        <v>0</v>
      </c>
      <c r="B488" s="161" t="s">
        <v>82</v>
      </c>
      <c r="C488" s="293"/>
      <c r="D488" s="161" t="e">
        <f>PRODUCT(Лист1!#REF!,$A$288)</f>
        <v>#REF!</v>
      </c>
      <c r="E488" s="266" t="e">
        <f>Лист1!#REF!</f>
        <v>#REF!</v>
      </c>
      <c r="F488" s="230" t="e">
        <f t="shared" si="20"/>
        <v>#REF!</v>
      </c>
      <c r="J488" s="443" t="e">
        <f t="shared" si="21"/>
        <v>#REF!</v>
      </c>
    </row>
    <row r="489" spans="1:10" hidden="1" x14ac:dyDescent="0.25">
      <c r="A489" s="202">
        <f>'таланты+инициативы0,275'!A377</f>
        <v>0</v>
      </c>
      <c r="B489" s="161" t="s">
        <v>82</v>
      </c>
      <c r="C489" s="293"/>
      <c r="D489" s="161" t="e">
        <f>PRODUCT(Лист1!#REF!,$A$288)</f>
        <v>#REF!</v>
      </c>
      <c r="E489" s="266" t="e">
        <f>Лист1!#REF!</f>
        <v>#REF!</v>
      </c>
      <c r="F489" s="230" t="e">
        <f t="shared" si="20"/>
        <v>#REF!</v>
      </c>
      <c r="J489" s="443" t="e">
        <f t="shared" si="21"/>
        <v>#REF!</v>
      </c>
    </row>
    <row r="490" spans="1:10" hidden="1" x14ac:dyDescent="0.25">
      <c r="A490" s="202">
        <f>'таланты+инициативы0,275'!A378</f>
        <v>0</v>
      </c>
      <c r="B490" s="161" t="s">
        <v>82</v>
      </c>
      <c r="C490" s="293"/>
      <c r="D490" s="161" t="e">
        <f>PRODUCT(Лист1!#REF!,$A$288)</f>
        <v>#REF!</v>
      </c>
      <c r="E490" s="266" t="e">
        <f>Лист1!#REF!</f>
        <v>#REF!</v>
      </c>
      <c r="F490" s="230" t="e">
        <f t="shared" si="20"/>
        <v>#REF!</v>
      </c>
      <c r="J490" s="443" t="e">
        <f t="shared" si="21"/>
        <v>#REF!</v>
      </c>
    </row>
    <row r="491" spans="1:10" hidden="1" x14ac:dyDescent="0.25">
      <c r="A491" s="202">
        <f>'таланты+инициативы0,275'!A379</f>
        <v>0</v>
      </c>
      <c r="B491" s="161" t="s">
        <v>82</v>
      </c>
      <c r="C491" s="293"/>
      <c r="D491" s="161" t="e">
        <f>PRODUCT(Лист1!#REF!,$A$288)</f>
        <v>#REF!</v>
      </c>
      <c r="E491" s="266" t="e">
        <f>Лист1!#REF!</f>
        <v>#REF!</v>
      </c>
      <c r="F491" s="230" t="e">
        <f t="shared" si="20"/>
        <v>#REF!</v>
      </c>
      <c r="J491" s="443" t="e">
        <f t="shared" si="21"/>
        <v>#REF!</v>
      </c>
    </row>
    <row r="492" spans="1:10" hidden="1" x14ac:dyDescent="0.25">
      <c r="A492" s="202">
        <f>'таланты+инициативы0,275'!A380</f>
        <v>0</v>
      </c>
      <c r="B492" s="161" t="s">
        <v>82</v>
      </c>
      <c r="C492" s="293"/>
      <c r="D492" s="161" t="e">
        <f>PRODUCT(Лист1!#REF!,$A$288)</f>
        <v>#REF!</v>
      </c>
      <c r="E492" s="266" t="e">
        <f>Лист1!#REF!</f>
        <v>#REF!</v>
      </c>
      <c r="F492" s="230" t="e">
        <f t="shared" si="20"/>
        <v>#REF!</v>
      </c>
      <c r="J492" s="443" t="e">
        <f t="shared" si="21"/>
        <v>#REF!</v>
      </c>
    </row>
    <row r="493" spans="1:10" hidden="1" x14ac:dyDescent="0.25">
      <c r="A493" s="202">
        <f>'таланты+инициативы0,275'!A381</f>
        <v>0</v>
      </c>
      <c r="B493" s="161" t="s">
        <v>82</v>
      </c>
      <c r="C493" s="293"/>
      <c r="D493" s="161" t="e">
        <f>PRODUCT(Лист1!#REF!,$A$288)</f>
        <v>#REF!</v>
      </c>
      <c r="E493" s="266" t="e">
        <f>Лист1!#REF!</f>
        <v>#REF!</v>
      </c>
      <c r="F493" s="230" t="e">
        <f t="shared" si="20"/>
        <v>#REF!</v>
      </c>
      <c r="J493" s="443" t="e">
        <f t="shared" si="21"/>
        <v>#REF!</v>
      </c>
    </row>
    <row r="494" spans="1:10" hidden="1" x14ac:dyDescent="0.25">
      <c r="A494" s="202">
        <f>'таланты+инициативы0,275'!A382</f>
        <v>0</v>
      </c>
      <c r="B494" s="161" t="s">
        <v>82</v>
      </c>
      <c r="C494" s="293"/>
      <c r="D494" s="161" t="e">
        <f>PRODUCT(Лист1!#REF!,$A$288)</f>
        <v>#REF!</v>
      </c>
      <c r="E494" s="266" t="e">
        <f>Лист1!#REF!</f>
        <v>#REF!</v>
      </c>
      <c r="F494" s="230" t="e">
        <f t="shared" si="20"/>
        <v>#REF!</v>
      </c>
      <c r="J494" s="443" t="e">
        <f t="shared" si="21"/>
        <v>#REF!</v>
      </c>
    </row>
    <row r="495" spans="1:10" hidden="1" x14ac:dyDescent="0.25">
      <c r="A495" s="202">
        <f>'таланты+инициативы0,275'!A383</f>
        <v>0</v>
      </c>
      <c r="B495" s="161" t="s">
        <v>82</v>
      </c>
      <c r="C495" s="293"/>
      <c r="D495" s="161" t="e">
        <f>PRODUCT(Лист1!#REF!,$A$288)</f>
        <v>#REF!</v>
      </c>
      <c r="E495" s="266" t="e">
        <f>Лист1!#REF!</f>
        <v>#REF!</v>
      </c>
      <c r="F495" s="230" t="e">
        <f t="shared" si="20"/>
        <v>#REF!</v>
      </c>
      <c r="J495" s="443" t="e">
        <f t="shared" si="21"/>
        <v>#REF!</v>
      </c>
    </row>
    <row r="496" spans="1:10" hidden="1" x14ac:dyDescent="0.25">
      <c r="A496" s="202">
        <f>'таланты+инициативы0,275'!A384</f>
        <v>0</v>
      </c>
      <c r="B496" s="161" t="s">
        <v>82</v>
      </c>
      <c r="C496" s="293"/>
      <c r="D496" s="161" t="e">
        <f>PRODUCT(Лист1!#REF!,$A$288)</f>
        <v>#REF!</v>
      </c>
      <c r="E496" s="266" t="e">
        <f>Лист1!#REF!</f>
        <v>#REF!</v>
      </c>
      <c r="F496" s="230" t="e">
        <f t="shared" si="20"/>
        <v>#REF!</v>
      </c>
      <c r="J496" s="443" t="e">
        <f t="shared" si="21"/>
        <v>#REF!</v>
      </c>
    </row>
    <row r="497" spans="1:10" hidden="1" x14ac:dyDescent="0.25">
      <c r="A497" s="202">
        <f>'таланты+инициативы0,275'!A385</f>
        <v>0</v>
      </c>
      <c r="B497" s="161" t="s">
        <v>82</v>
      </c>
      <c r="C497" s="293"/>
      <c r="D497" s="161" t="e">
        <f>PRODUCT(Лист1!#REF!,$A$288)</f>
        <v>#REF!</v>
      </c>
      <c r="E497" s="266" t="e">
        <f>Лист1!#REF!</f>
        <v>#REF!</v>
      </c>
      <c r="F497" s="230" t="e">
        <f t="shared" si="20"/>
        <v>#REF!</v>
      </c>
      <c r="J497" s="443" t="e">
        <f t="shared" si="21"/>
        <v>#REF!</v>
      </c>
    </row>
    <row r="498" spans="1:10" hidden="1" x14ac:dyDescent="0.25">
      <c r="A498" s="202">
        <f>'таланты+инициативы0,275'!A386</f>
        <v>0</v>
      </c>
      <c r="B498" s="161" t="s">
        <v>82</v>
      </c>
      <c r="C498" s="293"/>
      <c r="D498" s="161" t="e">
        <f>PRODUCT(Лист1!#REF!,$A$288)</f>
        <v>#REF!</v>
      </c>
      <c r="E498" s="266" t="e">
        <f>Лист1!#REF!</f>
        <v>#REF!</v>
      </c>
      <c r="F498" s="230" t="e">
        <f t="shared" si="20"/>
        <v>#REF!</v>
      </c>
      <c r="J498" s="443" t="e">
        <f t="shared" si="21"/>
        <v>#REF!</v>
      </c>
    </row>
    <row r="499" spans="1:10" hidden="1" x14ac:dyDescent="0.25">
      <c r="A499" s="202">
        <f>'таланты+инициативы0,275'!A387</f>
        <v>0</v>
      </c>
      <c r="B499" s="161" t="s">
        <v>82</v>
      </c>
      <c r="C499" s="293"/>
      <c r="D499" s="161" t="e">
        <f>PRODUCT(Лист1!#REF!,$A$288)</f>
        <v>#REF!</v>
      </c>
      <c r="E499" s="266" t="e">
        <f>Лист1!#REF!</f>
        <v>#REF!</v>
      </c>
      <c r="F499" s="230" t="e">
        <f t="shared" si="20"/>
        <v>#REF!</v>
      </c>
      <c r="J499" s="443" t="e">
        <f t="shared" si="21"/>
        <v>#REF!</v>
      </c>
    </row>
    <row r="500" spans="1:10" hidden="1" x14ac:dyDescent="0.25">
      <c r="A500" s="202">
        <f>'таланты+инициативы0,275'!A388</f>
        <v>0</v>
      </c>
      <c r="B500" s="161" t="s">
        <v>82</v>
      </c>
      <c r="C500" s="293"/>
      <c r="D500" s="161" t="e">
        <f>PRODUCT(Лист1!#REF!,$A$288)</f>
        <v>#REF!</v>
      </c>
      <c r="E500" s="266" t="e">
        <f>Лист1!#REF!</f>
        <v>#REF!</v>
      </c>
      <c r="F500" s="230" t="e">
        <f t="shared" si="20"/>
        <v>#REF!</v>
      </c>
      <c r="J500" s="443" t="e">
        <f t="shared" si="21"/>
        <v>#REF!</v>
      </c>
    </row>
    <row r="501" spans="1:10" hidden="1" x14ac:dyDescent="0.25">
      <c r="A501" s="202">
        <f>'таланты+инициативы0,275'!A389</f>
        <v>0</v>
      </c>
      <c r="B501" s="161" t="s">
        <v>82</v>
      </c>
      <c r="C501" s="293"/>
      <c r="D501" s="161" t="e">
        <f>PRODUCT(Лист1!#REF!,$A$288)</f>
        <v>#REF!</v>
      </c>
      <c r="E501" s="266" t="e">
        <f>Лист1!#REF!</f>
        <v>#REF!</v>
      </c>
      <c r="F501" s="230" t="e">
        <f t="shared" si="20"/>
        <v>#REF!</v>
      </c>
      <c r="J501" s="443" t="e">
        <f t="shared" si="21"/>
        <v>#REF!</v>
      </c>
    </row>
    <row r="502" spans="1:10" hidden="1" x14ac:dyDescent="0.25">
      <c r="A502" s="202">
        <f>'таланты+инициативы0,275'!A390</f>
        <v>0</v>
      </c>
      <c r="B502" s="161" t="s">
        <v>82</v>
      </c>
      <c r="C502" s="293"/>
      <c r="D502" s="161" t="e">
        <f>PRODUCT(Лист1!#REF!,$A$288)</f>
        <v>#REF!</v>
      </c>
      <c r="E502" s="266" t="e">
        <f>Лист1!#REF!</f>
        <v>#REF!</v>
      </c>
      <c r="F502" s="230" t="e">
        <f t="shared" si="20"/>
        <v>#REF!</v>
      </c>
      <c r="J502" s="443" t="e">
        <f t="shared" si="21"/>
        <v>#REF!</v>
      </c>
    </row>
    <row r="503" spans="1:10" hidden="1" x14ac:dyDescent="0.25">
      <c r="A503" s="202">
        <f>'таланты+инициативы0,275'!A391</f>
        <v>0</v>
      </c>
      <c r="B503" s="161" t="s">
        <v>82</v>
      </c>
      <c r="C503" s="293"/>
      <c r="D503" s="161" t="e">
        <f>PRODUCT(Лист1!#REF!,$A$288)</f>
        <v>#REF!</v>
      </c>
      <c r="E503" s="266" t="e">
        <f>Лист1!#REF!</f>
        <v>#REF!</v>
      </c>
      <c r="F503" s="230" t="e">
        <f t="shared" si="20"/>
        <v>#REF!</v>
      </c>
      <c r="J503" s="443" t="e">
        <f t="shared" si="21"/>
        <v>#REF!</v>
      </c>
    </row>
    <row r="504" spans="1:10" hidden="1" x14ac:dyDescent="0.25">
      <c r="A504" s="202">
        <f>'таланты+инициативы0,275'!A392</f>
        <v>0</v>
      </c>
      <c r="B504" s="161" t="s">
        <v>82</v>
      </c>
      <c r="C504" s="293"/>
      <c r="D504" s="161" t="e">
        <f>PRODUCT(Лист1!#REF!,$A$288)</f>
        <v>#REF!</v>
      </c>
      <c r="E504" s="266" t="e">
        <f>Лист1!#REF!</f>
        <v>#REF!</v>
      </c>
      <c r="F504" s="230" t="e">
        <f t="shared" si="20"/>
        <v>#REF!</v>
      </c>
      <c r="J504" s="443" t="e">
        <f t="shared" si="21"/>
        <v>#REF!</v>
      </c>
    </row>
    <row r="505" spans="1:10" hidden="1" x14ac:dyDescent="0.25">
      <c r="A505" s="202">
        <f>'таланты+инициативы0,275'!A393</f>
        <v>0</v>
      </c>
      <c r="B505" s="161" t="s">
        <v>82</v>
      </c>
      <c r="C505" s="293"/>
      <c r="D505" s="161" t="e">
        <f>PRODUCT(Лист1!#REF!,$A$288)</f>
        <v>#REF!</v>
      </c>
      <c r="E505" s="266" t="e">
        <f>Лист1!#REF!</f>
        <v>#REF!</v>
      </c>
      <c r="F505" s="230" t="e">
        <f t="shared" si="20"/>
        <v>#REF!</v>
      </c>
      <c r="J505" s="443" t="e">
        <f t="shared" si="21"/>
        <v>#REF!</v>
      </c>
    </row>
    <row r="506" spans="1:10" hidden="1" x14ac:dyDescent="0.25">
      <c r="A506" s="202">
        <f>'таланты+инициативы0,275'!A394</f>
        <v>0</v>
      </c>
      <c r="B506" s="161" t="s">
        <v>82</v>
      </c>
      <c r="C506" s="293"/>
      <c r="D506" s="161" t="e">
        <f>PRODUCT(Лист1!#REF!,$A$288)</f>
        <v>#REF!</v>
      </c>
      <c r="E506" s="266" t="e">
        <f>Лист1!#REF!</f>
        <v>#REF!</v>
      </c>
      <c r="F506" s="230" t="e">
        <f t="shared" si="20"/>
        <v>#REF!</v>
      </c>
      <c r="J506" s="443" t="e">
        <f t="shared" si="21"/>
        <v>#REF!</v>
      </c>
    </row>
    <row r="507" spans="1:10" hidden="1" x14ac:dyDescent="0.25">
      <c r="A507" s="202">
        <f>'таланты+инициативы0,275'!A395</f>
        <v>0</v>
      </c>
      <c r="B507" s="161" t="s">
        <v>82</v>
      </c>
      <c r="C507" s="293"/>
      <c r="D507" s="161" t="e">
        <f>PRODUCT(Лист1!#REF!,$A$288)</f>
        <v>#REF!</v>
      </c>
      <c r="E507" s="266" t="e">
        <f>Лист1!#REF!</f>
        <v>#REF!</v>
      </c>
      <c r="F507" s="230" t="e">
        <f t="shared" si="20"/>
        <v>#REF!</v>
      </c>
      <c r="J507" s="443" t="e">
        <f t="shared" si="21"/>
        <v>#REF!</v>
      </c>
    </row>
    <row r="508" spans="1:10" hidden="1" x14ac:dyDescent="0.25">
      <c r="A508" s="202">
        <f>'таланты+инициативы0,275'!A396</f>
        <v>0</v>
      </c>
      <c r="B508" s="161" t="s">
        <v>82</v>
      </c>
      <c r="C508" s="293"/>
      <c r="D508" s="161" t="e">
        <f>PRODUCT(Лист1!#REF!,$A$288)</f>
        <v>#REF!</v>
      </c>
      <c r="E508" s="266" t="e">
        <f>Лист1!#REF!</f>
        <v>#REF!</v>
      </c>
      <c r="F508" s="230" t="e">
        <f t="shared" si="20"/>
        <v>#REF!</v>
      </c>
      <c r="J508" s="443" t="e">
        <f t="shared" si="21"/>
        <v>#REF!</v>
      </c>
    </row>
    <row r="509" spans="1:10" hidden="1" x14ac:dyDescent="0.25">
      <c r="A509" s="202">
        <f>'таланты+инициативы0,275'!A397</f>
        <v>0</v>
      </c>
      <c r="B509" s="161" t="s">
        <v>82</v>
      </c>
      <c r="C509" s="293"/>
      <c r="D509" s="161" t="e">
        <f>PRODUCT(Лист1!#REF!,$A$288)</f>
        <v>#REF!</v>
      </c>
      <c r="E509" s="266" t="e">
        <f>Лист1!#REF!</f>
        <v>#REF!</v>
      </c>
      <c r="F509" s="230" t="e">
        <f t="shared" si="20"/>
        <v>#REF!</v>
      </c>
      <c r="J509" s="443" t="e">
        <f t="shared" si="21"/>
        <v>#REF!</v>
      </c>
    </row>
    <row r="510" spans="1:10" hidden="1" x14ac:dyDescent="0.25">
      <c r="A510" s="202">
        <f>'таланты+инициативы0,275'!A398</f>
        <v>0</v>
      </c>
      <c r="B510" s="161" t="s">
        <v>82</v>
      </c>
      <c r="C510" s="293"/>
      <c r="D510" s="161" t="e">
        <f>PRODUCT(Лист1!#REF!,$A$288)</f>
        <v>#REF!</v>
      </c>
      <c r="E510" s="266" t="e">
        <f>Лист1!#REF!</f>
        <v>#REF!</v>
      </c>
      <c r="F510" s="230" t="e">
        <f t="shared" si="20"/>
        <v>#REF!</v>
      </c>
      <c r="J510" s="443" t="e">
        <f t="shared" si="21"/>
        <v>#REF!</v>
      </c>
    </row>
    <row r="511" spans="1:10" hidden="1" x14ac:dyDescent="0.25">
      <c r="A511" s="202">
        <f>'таланты+инициативы0,275'!A399</f>
        <v>0</v>
      </c>
      <c r="B511" s="161" t="s">
        <v>82</v>
      </c>
      <c r="C511" s="293"/>
      <c r="D511" s="161" t="e">
        <f>PRODUCT(Лист1!#REF!,$A$288)</f>
        <v>#REF!</v>
      </c>
      <c r="E511" s="266" t="e">
        <f>Лист1!#REF!</f>
        <v>#REF!</v>
      </c>
      <c r="F511" s="230" t="e">
        <f t="shared" si="20"/>
        <v>#REF!</v>
      </c>
      <c r="J511" s="443" t="e">
        <f t="shared" si="21"/>
        <v>#REF!</v>
      </c>
    </row>
    <row r="512" spans="1:10" hidden="1" x14ac:dyDescent="0.25">
      <c r="A512" s="202">
        <f>'таланты+инициативы0,275'!A400</f>
        <v>0</v>
      </c>
      <c r="B512" s="161" t="s">
        <v>82</v>
      </c>
      <c r="C512" s="293"/>
      <c r="D512" s="161" t="e">
        <f>PRODUCT(Лист1!#REF!,$A$288)</f>
        <v>#REF!</v>
      </c>
      <c r="E512" s="266" t="e">
        <f>Лист1!#REF!</f>
        <v>#REF!</v>
      </c>
      <c r="F512" s="230" t="e">
        <f t="shared" si="20"/>
        <v>#REF!</v>
      </c>
      <c r="J512" s="443" t="e">
        <f t="shared" si="21"/>
        <v>#REF!</v>
      </c>
    </row>
    <row r="513" spans="1:10" hidden="1" x14ac:dyDescent="0.25">
      <c r="A513" s="202">
        <f>'таланты+инициативы0,275'!A401</f>
        <v>0</v>
      </c>
      <c r="B513" s="161" t="s">
        <v>82</v>
      </c>
      <c r="C513" s="293"/>
      <c r="D513" s="161" t="e">
        <f>PRODUCT(Лист1!#REF!,$A$288)</f>
        <v>#REF!</v>
      </c>
      <c r="E513" s="266" t="e">
        <f>Лист1!#REF!</f>
        <v>#REF!</v>
      </c>
      <c r="F513" s="230" t="e">
        <f t="shared" si="20"/>
        <v>#REF!</v>
      </c>
      <c r="J513" s="443" t="e">
        <f t="shared" si="21"/>
        <v>#REF!</v>
      </c>
    </row>
    <row r="514" spans="1:10" hidden="1" x14ac:dyDescent="0.25">
      <c r="A514" s="202">
        <f>'таланты+инициативы0,275'!A402</f>
        <v>0</v>
      </c>
      <c r="B514" s="161" t="s">
        <v>82</v>
      </c>
      <c r="C514" s="293"/>
      <c r="D514" s="161" t="e">
        <f>PRODUCT(Лист1!#REF!,$A$288)</f>
        <v>#REF!</v>
      </c>
      <c r="E514" s="266" t="e">
        <f>Лист1!#REF!</f>
        <v>#REF!</v>
      </c>
      <c r="F514" s="230" t="e">
        <f t="shared" si="20"/>
        <v>#REF!</v>
      </c>
      <c r="J514" s="443" t="e">
        <f t="shared" si="21"/>
        <v>#REF!</v>
      </c>
    </row>
    <row r="515" spans="1:10" hidden="1" x14ac:dyDescent="0.25">
      <c r="A515" s="202">
        <f>'таланты+инициативы0,275'!A403</f>
        <v>0</v>
      </c>
      <c r="B515" s="161" t="s">
        <v>82</v>
      </c>
      <c r="C515" s="293"/>
      <c r="D515" s="161" t="e">
        <f>PRODUCT(Лист1!#REF!,$A$288)</f>
        <v>#REF!</v>
      </c>
      <c r="E515" s="266" t="e">
        <f>Лист1!#REF!</f>
        <v>#REF!</v>
      </c>
      <c r="F515" s="230" t="e">
        <f t="shared" si="20"/>
        <v>#REF!</v>
      </c>
      <c r="J515" s="443" t="e">
        <f t="shared" si="21"/>
        <v>#REF!</v>
      </c>
    </row>
    <row r="516" spans="1:10" hidden="1" x14ac:dyDescent="0.25">
      <c r="A516" s="202">
        <f>'таланты+инициативы0,275'!A404</f>
        <v>0</v>
      </c>
      <c r="B516" s="161" t="s">
        <v>82</v>
      </c>
      <c r="C516" s="293"/>
      <c r="D516" s="161" t="e">
        <f>PRODUCT(Лист1!#REF!,$A$288)</f>
        <v>#REF!</v>
      </c>
      <c r="E516" s="266" t="e">
        <f>Лист1!#REF!</f>
        <v>#REF!</v>
      </c>
      <c r="F516" s="230" t="e">
        <f t="shared" si="20"/>
        <v>#REF!</v>
      </c>
      <c r="J516" s="443" t="e">
        <f t="shared" si="21"/>
        <v>#REF!</v>
      </c>
    </row>
    <row r="517" spans="1:10" hidden="1" x14ac:dyDescent="0.25">
      <c r="A517" s="202">
        <f>'таланты+инициативы0,275'!A405</f>
        <v>0</v>
      </c>
      <c r="B517" s="161" t="s">
        <v>82</v>
      </c>
      <c r="C517" s="293"/>
      <c r="D517" s="161" t="e">
        <f>PRODUCT(Лист1!#REF!,$A$288)</f>
        <v>#REF!</v>
      </c>
      <c r="E517" s="266" t="e">
        <f>Лист1!#REF!</f>
        <v>#REF!</v>
      </c>
      <c r="F517" s="230" t="e">
        <f t="shared" si="20"/>
        <v>#REF!</v>
      </c>
      <c r="J517" s="443" t="e">
        <f t="shared" si="21"/>
        <v>#REF!</v>
      </c>
    </row>
    <row r="518" spans="1:10" hidden="1" x14ac:dyDescent="0.25">
      <c r="A518" s="202">
        <f>'таланты+инициативы0,275'!A406</f>
        <v>0</v>
      </c>
      <c r="B518" s="161" t="s">
        <v>82</v>
      </c>
      <c r="C518" s="293"/>
      <c r="D518" s="161" t="e">
        <f>PRODUCT(Лист1!#REF!,$A$288)</f>
        <v>#REF!</v>
      </c>
      <c r="E518" s="266" t="e">
        <f>Лист1!#REF!</f>
        <v>#REF!</v>
      </c>
      <c r="F518" s="230" t="e">
        <f t="shared" si="20"/>
        <v>#REF!</v>
      </c>
      <c r="J518" s="443" t="e">
        <f t="shared" si="21"/>
        <v>#REF!</v>
      </c>
    </row>
    <row r="519" spans="1:10" hidden="1" x14ac:dyDescent="0.25">
      <c r="A519" s="202">
        <f>'таланты+инициативы0,275'!A407</f>
        <v>0</v>
      </c>
      <c r="B519" s="161" t="s">
        <v>82</v>
      </c>
      <c r="C519" s="293"/>
      <c r="D519" s="161" t="e">
        <f>PRODUCT(Лист1!#REF!,$A$288)</f>
        <v>#REF!</v>
      </c>
      <c r="E519" s="266" t="e">
        <f>Лист1!#REF!</f>
        <v>#REF!</v>
      </c>
      <c r="F519" s="230" t="e">
        <f t="shared" si="20"/>
        <v>#REF!</v>
      </c>
      <c r="J519" s="443" t="e">
        <f t="shared" si="21"/>
        <v>#REF!</v>
      </c>
    </row>
    <row r="520" spans="1:10" hidden="1" x14ac:dyDescent="0.25">
      <c r="A520" s="202">
        <f>'таланты+инициативы0,275'!A408</f>
        <v>0</v>
      </c>
      <c r="B520" s="161" t="s">
        <v>82</v>
      </c>
      <c r="C520" s="293"/>
      <c r="D520" s="161" t="e">
        <f>PRODUCT(Лист1!#REF!,$A$288)</f>
        <v>#REF!</v>
      </c>
      <c r="E520" s="266" t="e">
        <f>Лист1!#REF!</f>
        <v>#REF!</v>
      </c>
      <c r="F520" s="230" t="e">
        <f t="shared" si="20"/>
        <v>#REF!</v>
      </c>
      <c r="J520" s="443" t="e">
        <f t="shared" si="21"/>
        <v>#REF!</v>
      </c>
    </row>
    <row r="521" spans="1:10" hidden="1" x14ac:dyDescent="0.25">
      <c r="A521" s="202">
        <f>'таланты+инициативы0,275'!A409</f>
        <v>0</v>
      </c>
      <c r="B521" s="161" t="s">
        <v>82</v>
      </c>
      <c r="C521" s="293"/>
      <c r="D521" s="161" t="e">
        <f>PRODUCT(Лист1!#REF!,$A$288)</f>
        <v>#REF!</v>
      </c>
      <c r="E521" s="266" t="e">
        <f>Лист1!#REF!</f>
        <v>#REF!</v>
      </c>
      <c r="F521" s="230" t="e">
        <f t="shared" si="20"/>
        <v>#REF!</v>
      </c>
      <c r="J521" s="443" t="e">
        <f t="shared" si="21"/>
        <v>#REF!</v>
      </c>
    </row>
    <row r="522" spans="1:10" hidden="1" x14ac:dyDescent="0.25">
      <c r="A522" s="202">
        <f>'таланты+инициативы0,275'!A410</f>
        <v>0</v>
      </c>
      <c r="B522" s="161" t="s">
        <v>82</v>
      </c>
      <c r="C522" s="293"/>
      <c r="D522" s="161" t="e">
        <f>PRODUCT(Лист1!#REF!,$A$288)</f>
        <v>#REF!</v>
      </c>
      <c r="E522" s="266" t="e">
        <f>Лист1!#REF!</f>
        <v>#REF!</v>
      </c>
      <c r="F522" s="230" t="e">
        <f t="shared" si="20"/>
        <v>#REF!</v>
      </c>
      <c r="J522" s="443" t="e">
        <f t="shared" si="21"/>
        <v>#REF!</v>
      </c>
    </row>
    <row r="523" spans="1:10" hidden="1" x14ac:dyDescent="0.25">
      <c r="A523" s="202">
        <f>'таланты+инициативы0,275'!A411</f>
        <v>0</v>
      </c>
      <c r="B523" s="161" t="s">
        <v>82</v>
      </c>
      <c r="C523" s="293"/>
      <c r="D523" s="161" t="e">
        <f>PRODUCT(Лист1!#REF!,$A$288)</f>
        <v>#REF!</v>
      </c>
      <c r="E523" s="266" t="e">
        <f>Лист1!#REF!</f>
        <v>#REF!</v>
      </c>
      <c r="F523" s="230" t="e">
        <f t="shared" si="20"/>
        <v>#REF!</v>
      </c>
      <c r="J523" s="443" t="e">
        <f t="shared" si="21"/>
        <v>#REF!</v>
      </c>
    </row>
    <row r="524" spans="1:10" hidden="1" x14ac:dyDescent="0.25">
      <c r="A524" s="202">
        <f>'таланты+инициативы0,275'!A412</f>
        <v>0</v>
      </c>
      <c r="B524" s="161" t="s">
        <v>82</v>
      </c>
      <c r="C524" s="293"/>
      <c r="D524" s="161" t="e">
        <f>PRODUCT(Лист1!#REF!,$A$288)</f>
        <v>#REF!</v>
      </c>
      <c r="E524" s="266" t="e">
        <f>Лист1!#REF!</f>
        <v>#REF!</v>
      </c>
      <c r="F524" s="230" t="e">
        <f t="shared" si="20"/>
        <v>#REF!</v>
      </c>
      <c r="J524" s="443" t="e">
        <f t="shared" si="21"/>
        <v>#REF!</v>
      </c>
    </row>
    <row r="525" spans="1:10" hidden="1" x14ac:dyDescent="0.25">
      <c r="A525" s="202">
        <f>'таланты+инициативы0,275'!A413</f>
        <v>0</v>
      </c>
      <c r="B525" s="161" t="s">
        <v>82</v>
      </c>
      <c r="C525" s="292"/>
      <c r="D525" s="161" t="e">
        <f>PRODUCT(Лист1!#REF!,$A$288)</f>
        <v>#REF!</v>
      </c>
      <c r="E525" s="266" t="e">
        <f>Лист1!#REF!</f>
        <v>#REF!</v>
      </c>
      <c r="F525" s="230" t="e">
        <f t="shared" si="20"/>
        <v>#REF!</v>
      </c>
      <c r="J525" s="443" t="e">
        <f t="shared" si="21"/>
        <v>#REF!</v>
      </c>
    </row>
    <row r="526" spans="1:10" hidden="1" x14ac:dyDescent="0.25">
      <c r="A526" s="202">
        <f>'таланты+инициативы0,275'!A414</f>
        <v>0</v>
      </c>
      <c r="B526" s="161" t="s">
        <v>82</v>
      </c>
      <c r="C526" s="292"/>
      <c r="D526" s="161" t="e">
        <f>PRODUCT(Лист1!#REF!,$A$288)</f>
        <v>#REF!</v>
      </c>
      <c r="E526" s="266" t="e">
        <f>Лист1!#REF!</f>
        <v>#REF!</v>
      </c>
      <c r="F526" s="230" t="e">
        <f t="shared" si="20"/>
        <v>#REF!</v>
      </c>
      <c r="J526" s="443" t="e">
        <f t="shared" si="21"/>
        <v>#REF!</v>
      </c>
    </row>
    <row r="527" spans="1:10" hidden="1" x14ac:dyDescent="0.25">
      <c r="A527" s="202">
        <f>'таланты+инициативы0,275'!A415</f>
        <v>0</v>
      </c>
      <c r="B527" s="161" t="s">
        <v>82</v>
      </c>
      <c r="C527" s="292"/>
      <c r="D527" s="161" t="e">
        <f>PRODUCT(Лист1!#REF!,$A$288)</f>
        <v>#REF!</v>
      </c>
      <c r="E527" s="266" t="e">
        <f>Лист1!#REF!</f>
        <v>#REF!</v>
      </c>
      <c r="F527" s="230" t="e">
        <f t="shared" si="20"/>
        <v>#REF!</v>
      </c>
      <c r="J527" s="443" t="e">
        <f t="shared" si="21"/>
        <v>#REF!</v>
      </c>
    </row>
    <row r="528" spans="1:10" hidden="1" x14ac:dyDescent="0.25">
      <c r="A528" s="202">
        <f>'таланты+инициативы0,275'!A416</f>
        <v>0</v>
      </c>
      <c r="B528" s="161" t="s">
        <v>82</v>
      </c>
      <c r="C528" s="292"/>
      <c r="D528" s="161" t="e">
        <f>PRODUCT(Лист1!#REF!,$A$288)</f>
        <v>#REF!</v>
      </c>
      <c r="E528" s="266" t="e">
        <f>Лист1!#REF!</f>
        <v>#REF!</v>
      </c>
      <c r="F528" s="230" t="e">
        <f t="shared" si="20"/>
        <v>#REF!</v>
      </c>
      <c r="J528" s="443" t="e">
        <f t="shared" si="21"/>
        <v>#REF!</v>
      </c>
    </row>
    <row r="529" spans="1:10" hidden="1" x14ac:dyDescent="0.25">
      <c r="A529" s="202">
        <f>'таланты+инициативы0,275'!A417</f>
        <v>0</v>
      </c>
      <c r="B529" s="161" t="s">
        <v>82</v>
      </c>
      <c r="C529" s="292"/>
      <c r="D529" s="161" t="e">
        <f>PRODUCT(Лист1!#REF!,$A$288)</f>
        <v>#REF!</v>
      </c>
      <c r="E529" s="266" t="e">
        <f>Лист1!#REF!</f>
        <v>#REF!</v>
      </c>
      <c r="F529" s="230" t="e">
        <f t="shared" si="20"/>
        <v>#REF!</v>
      </c>
      <c r="J529" s="443" t="e">
        <f t="shared" si="21"/>
        <v>#REF!</v>
      </c>
    </row>
    <row r="530" spans="1:10" hidden="1" x14ac:dyDescent="0.25">
      <c r="A530" s="202">
        <f>'таланты+инициативы0,275'!A418</f>
        <v>0</v>
      </c>
      <c r="B530" s="161" t="s">
        <v>82</v>
      </c>
      <c r="C530" s="292"/>
      <c r="D530" s="161" t="e">
        <f>PRODUCT(Лист1!#REF!,$A$288)</f>
        <v>#REF!</v>
      </c>
      <c r="E530" s="266" t="e">
        <f>Лист1!#REF!</f>
        <v>#REF!</v>
      </c>
      <c r="F530" s="230" t="e">
        <f t="shared" ref="F530:F536" si="22">D530*E530</f>
        <v>#REF!</v>
      </c>
      <c r="J530" s="443" t="e">
        <f t="shared" si="21"/>
        <v>#REF!</v>
      </c>
    </row>
    <row r="531" spans="1:10" hidden="1" x14ac:dyDescent="0.25">
      <c r="A531" s="202">
        <f>'таланты+инициативы0,275'!A419</f>
        <v>0</v>
      </c>
      <c r="B531" s="161" t="s">
        <v>82</v>
      </c>
      <c r="C531" s="292"/>
      <c r="D531" s="161" t="e">
        <f>PRODUCT(Лист1!#REF!,$A$288)</f>
        <v>#REF!</v>
      </c>
      <c r="E531" s="266" t="e">
        <f>Лист1!#REF!</f>
        <v>#REF!</v>
      </c>
      <c r="F531" s="230" t="e">
        <f t="shared" si="22"/>
        <v>#REF!</v>
      </c>
      <c r="J531" s="443" t="e">
        <f t="shared" si="21"/>
        <v>#REF!</v>
      </c>
    </row>
    <row r="532" spans="1:10" hidden="1" x14ac:dyDescent="0.25">
      <c r="A532" s="202">
        <f>'таланты+инициативы0,275'!A420</f>
        <v>0</v>
      </c>
      <c r="B532" s="161" t="s">
        <v>82</v>
      </c>
      <c r="C532" s="292"/>
      <c r="D532" s="161" t="e">
        <f>PRODUCT(Лист1!#REF!,$A$288)</f>
        <v>#REF!</v>
      </c>
      <c r="E532" s="266" t="e">
        <f>Лист1!#REF!</f>
        <v>#REF!</v>
      </c>
      <c r="F532" s="230" t="e">
        <f t="shared" si="22"/>
        <v>#REF!</v>
      </c>
      <c r="J532" s="443" t="e">
        <f t="shared" si="21"/>
        <v>#REF!</v>
      </c>
    </row>
    <row r="533" spans="1:10" hidden="1" x14ac:dyDescent="0.25">
      <c r="A533" s="202">
        <f>'таланты+инициативы0,275'!A421</f>
        <v>0</v>
      </c>
      <c r="B533" s="161" t="s">
        <v>82</v>
      </c>
      <c r="C533" s="292"/>
      <c r="D533" s="161" t="e">
        <f>PRODUCT(Лист1!#REF!,$A$288)</f>
        <v>#REF!</v>
      </c>
      <c r="E533" s="266" t="e">
        <f>Лист1!#REF!</f>
        <v>#REF!</v>
      </c>
      <c r="F533" s="230" t="e">
        <f t="shared" si="22"/>
        <v>#REF!</v>
      </c>
      <c r="J533" s="443" t="e">
        <f t="shared" si="21"/>
        <v>#REF!</v>
      </c>
    </row>
    <row r="534" spans="1:10" hidden="1" x14ac:dyDescent="0.25">
      <c r="A534" s="202">
        <f>'таланты+инициативы0,275'!A422</f>
        <v>0</v>
      </c>
      <c r="B534" s="161" t="s">
        <v>82</v>
      </c>
      <c r="C534" s="292"/>
      <c r="D534" s="161" t="e">
        <f>PRODUCT(Лист1!#REF!,$A$288)</f>
        <v>#REF!</v>
      </c>
      <c r="E534" s="266" t="e">
        <f>Лист1!#REF!</f>
        <v>#REF!</v>
      </c>
      <c r="F534" s="230" t="e">
        <f t="shared" si="22"/>
        <v>#REF!</v>
      </c>
      <c r="J534" s="443" t="e">
        <f t="shared" si="21"/>
        <v>#REF!</v>
      </c>
    </row>
    <row r="535" spans="1:10" hidden="1" x14ac:dyDescent="0.25">
      <c r="A535" s="202">
        <f>'таланты+инициативы0,275'!A423</f>
        <v>0</v>
      </c>
      <c r="B535" s="161" t="s">
        <v>82</v>
      </c>
      <c r="C535" s="292"/>
      <c r="D535" s="161" t="e">
        <f>PRODUCT(Лист1!#REF!,$A$288)</f>
        <v>#REF!</v>
      </c>
      <c r="E535" s="266" t="e">
        <f>Лист1!#REF!</f>
        <v>#REF!</v>
      </c>
      <c r="F535" s="230" t="e">
        <f t="shared" si="22"/>
        <v>#REF!</v>
      </c>
      <c r="J535" s="443" t="e">
        <f t="shared" si="21"/>
        <v>#REF!</v>
      </c>
    </row>
    <row r="536" spans="1:10" hidden="1" x14ac:dyDescent="0.25">
      <c r="A536" s="202">
        <f>'таланты+инициативы0,275'!A424</f>
        <v>0</v>
      </c>
      <c r="B536" s="161" t="s">
        <v>82</v>
      </c>
      <c r="C536" s="292"/>
      <c r="D536" s="161" t="e">
        <f>PRODUCT(Лист1!#REF!,$A$288)</f>
        <v>#REF!</v>
      </c>
      <c r="E536" s="266" t="e">
        <f>Лист1!#REF!</f>
        <v>#REF!</v>
      </c>
      <c r="F536" s="230" t="e">
        <f t="shared" si="22"/>
        <v>#REF!</v>
      </c>
      <c r="J536" s="443" t="e">
        <f t="shared" si="21"/>
        <v>#REF!</v>
      </c>
    </row>
    <row r="537" spans="1:10" hidden="1" x14ac:dyDescent="0.25">
      <c r="A537" s="202">
        <f>'таланты+инициативы0,275'!A425</f>
        <v>0</v>
      </c>
      <c r="B537" s="161" t="s">
        <v>82</v>
      </c>
      <c r="C537" s="292"/>
      <c r="D537" s="161" t="e">
        <f>PRODUCT(Лист1!#REF!,$A$288)</f>
        <v>#REF!</v>
      </c>
      <c r="E537" s="266" t="e">
        <f>Лист1!#REF!</f>
        <v>#REF!</v>
      </c>
      <c r="F537" s="230" t="e">
        <f t="shared" ref="F537" si="23">D537*E537</f>
        <v>#REF!</v>
      </c>
      <c r="J537" s="443" t="e">
        <f t="shared" si="21"/>
        <v>#REF!</v>
      </c>
    </row>
    <row r="538" spans="1:10" ht="18.75" x14ac:dyDescent="0.25">
      <c r="A538" s="631" t="s">
        <v>31</v>
      </c>
      <c r="B538" s="632"/>
      <c r="C538" s="632"/>
      <c r="D538" s="632"/>
      <c r="E538" s="633"/>
      <c r="F538" s="456">
        <f>SUM(F292:F398)</f>
        <v>423461.98749999999</v>
      </c>
    </row>
    <row r="539" spans="1:10" x14ac:dyDescent="0.25">
      <c r="E539" s="160"/>
    </row>
  </sheetData>
  <mergeCells count="144">
    <mergeCell ref="I172:I174"/>
    <mergeCell ref="B175:B176"/>
    <mergeCell ref="D175:D176"/>
    <mergeCell ref="E175:E176"/>
    <mergeCell ref="F175:F176"/>
    <mergeCell ref="G175:G176"/>
    <mergeCell ref="I175:I176"/>
    <mergeCell ref="A175:A176"/>
    <mergeCell ref="F38:F39"/>
    <mergeCell ref="B40:C40"/>
    <mergeCell ref="B41:C41"/>
    <mergeCell ref="B42:C42"/>
    <mergeCell ref="E38:E39"/>
    <mergeCell ref="A184:H184"/>
    <mergeCell ref="A185:A187"/>
    <mergeCell ref="B185:C187"/>
    <mergeCell ref="D185:F185"/>
    <mergeCell ref="D186:D187"/>
    <mergeCell ref="A45:B45"/>
    <mergeCell ref="A46:B46"/>
    <mergeCell ref="A47:B47"/>
    <mergeCell ref="A48:B48"/>
    <mergeCell ref="A49:B49"/>
    <mergeCell ref="A51:F51"/>
    <mergeCell ref="B172:B174"/>
    <mergeCell ref="D172:D174"/>
    <mergeCell ref="E172:F172"/>
    <mergeCell ref="G172:G174"/>
    <mergeCell ref="A170:F170"/>
    <mergeCell ref="E186:E187"/>
    <mergeCell ref="F186:F187"/>
    <mergeCell ref="A182:F182"/>
    <mergeCell ref="H195:H196"/>
    <mergeCell ref="G195:G196"/>
    <mergeCell ref="F195:F196"/>
    <mergeCell ref="E195:E196"/>
    <mergeCell ref="D195:D196"/>
    <mergeCell ref="D194:H194"/>
    <mergeCell ref="A193:H193"/>
    <mergeCell ref="G229:G230"/>
    <mergeCell ref="A218:F218"/>
    <mergeCell ref="B197:C197"/>
    <mergeCell ref="A229:B230"/>
    <mergeCell ref="B194:C196"/>
    <mergeCell ref="A194:A196"/>
    <mergeCell ref="F207:F208"/>
    <mergeCell ref="G238:G239"/>
    <mergeCell ref="G248:G249"/>
    <mergeCell ref="A4:E4"/>
    <mergeCell ref="A5:E5"/>
    <mergeCell ref="A6:E6"/>
    <mergeCell ref="G23:G24"/>
    <mergeCell ref="A236:F236"/>
    <mergeCell ref="A238:A239"/>
    <mergeCell ref="B238:B239"/>
    <mergeCell ref="D238:D239"/>
    <mergeCell ref="E238:E239"/>
    <mergeCell ref="F238:F239"/>
    <mergeCell ref="A216:E216"/>
    <mergeCell ref="A226:F226"/>
    <mergeCell ref="D229:D230"/>
    <mergeCell ref="B37:C39"/>
    <mergeCell ref="D37:E37"/>
    <mergeCell ref="D38:D39"/>
    <mergeCell ref="B188:C188"/>
    <mergeCell ref="A205:F205"/>
    <mergeCell ref="A207:A208"/>
    <mergeCell ref="B207:B208"/>
    <mergeCell ref="D207:D208"/>
    <mergeCell ref="E207:E208"/>
    <mergeCell ref="A1:H1"/>
    <mergeCell ref="A19:B19"/>
    <mergeCell ref="A16:F16"/>
    <mergeCell ref="A7:E7"/>
    <mergeCell ref="A18:F18"/>
    <mergeCell ref="G20:G22"/>
    <mergeCell ref="I20:I22"/>
    <mergeCell ref="A20:A22"/>
    <mergeCell ref="B20:B22"/>
    <mergeCell ref="D20:D22"/>
    <mergeCell ref="D9:E9"/>
    <mergeCell ref="D10:E10"/>
    <mergeCell ref="D11:E11"/>
    <mergeCell ref="D12:E12"/>
    <mergeCell ref="D14:E14"/>
    <mergeCell ref="D8:E8"/>
    <mergeCell ref="E20:F20"/>
    <mergeCell ref="A286:E286"/>
    <mergeCell ref="A256:A257"/>
    <mergeCell ref="B256:B257"/>
    <mergeCell ref="D256:D257"/>
    <mergeCell ref="E256:E257"/>
    <mergeCell ref="F256:F257"/>
    <mergeCell ref="A245:F245"/>
    <mergeCell ref="A246:F246"/>
    <mergeCell ref="A248:A249"/>
    <mergeCell ref="B248:B249"/>
    <mergeCell ref="D248:D249"/>
    <mergeCell ref="E248:E249"/>
    <mergeCell ref="F248:F249"/>
    <mergeCell ref="A254:F254"/>
    <mergeCell ref="A232:B232"/>
    <mergeCell ref="A235:B235"/>
    <mergeCell ref="A538:E538"/>
    <mergeCell ref="B3:G3"/>
    <mergeCell ref="E54:E55"/>
    <mergeCell ref="F54:F55"/>
    <mergeCell ref="A56:B56"/>
    <mergeCell ref="A52:F52"/>
    <mergeCell ref="A54:B55"/>
    <mergeCell ref="D54:D55"/>
    <mergeCell ref="G54:G55"/>
    <mergeCell ref="A287:F287"/>
    <mergeCell ref="A288:F288"/>
    <mergeCell ref="A289:A290"/>
    <mergeCell ref="B289:B290"/>
    <mergeCell ref="D289:D290"/>
    <mergeCell ref="E289:E290"/>
    <mergeCell ref="F289:F290"/>
    <mergeCell ref="A253:F253"/>
    <mergeCell ref="A231:B231"/>
    <mergeCell ref="A36:H36"/>
    <mergeCell ref="A37:A39"/>
    <mergeCell ref="A233:B233"/>
    <mergeCell ref="A234:B234"/>
    <mergeCell ref="B34:C34"/>
    <mergeCell ref="B35:C35"/>
    <mergeCell ref="A27:H27"/>
    <mergeCell ref="I23:I24"/>
    <mergeCell ref="A23:A24"/>
    <mergeCell ref="B23:B24"/>
    <mergeCell ref="D23:D24"/>
    <mergeCell ref="E23:E24"/>
    <mergeCell ref="F23:F24"/>
    <mergeCell ref="B32:C32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69" max="16383" man="1"/>
    <brk id="24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28"/>
  <sheetViews>
    <sheetView view="pageBreakPreview" topLeftCell="A181" workbookViewId="0">
      <selection activeCell="E37" sqref="E37:E38"/>
    </sheetView>
  </sheetViews>
  <sheetFormatPr defaultColWidth="8.85546875" defaultRowHeight="15" x14ac:dyDescent="0.25"/>
  <cols>
    <col min="1" max="1" width="34.140625" style="2" customWidth="1"/>
    <col min="2" max="2" width="22.7109375" style="2" customWidth="1"/>
    <col min="3" max="3" width="48.28515625" style="2" customWidth="1"/>
    <col min="4" max="4" width="17.42578125" style="2" customWidth="1"/>
    <col min="5" max="5" width="15.42578125" style="2" customWidth="1"/>
    <col min="6" max="16384" width="8.85546875" style="2"/>
  </cols>
  <sheetData>
    <row r="1" spans="1:5" ht="189" customHeight="1" x14ac:dyDescent="0.25">
      <c r="D1" s="61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3"/>
    </row>
    <row r="3" spans="1:5" x14ac:dyDescent="0.25">
      <c r="A3" s="614" t="s">
        <v>124</v>
      </c>
      <c r="B3" s="614"/>
      <c r="C3" s="614"/>
      <c r="D3" s="614"/>
      <c r="E3" s="614"/>
    </row>
    <row r="4" spans="1:5" ht="12.6" customHeight="1" x14ac:dyDescent="0.25">
      <c r="A4" s="615" t="s">
        <v>148</v>
      </c>
      <c r="B4" s="615"/>
      <c r="C4" s="615"/>
      <c r="D4" s="615"/>
      <c r="E4" s="615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19.5" customHeight="1" x14ac:dyDescent="0.25">
      <c r="A7" s="692" t="s">
        <v>123</v>
      </c>
      <c r="B7" s="622" t="s">
        <v>152</v>
      </c>
      <c r="C7" s="616" t="s">
        <v>130</v>
      </c>
      <c r="D7" s="617"/>
      <c r="E7" s="618"/>
    </row>
    <row r="8" spans="1:5" ht="14.45" customHeight="1" x14ac:dyDescent="0.25">
      <c r="A8" s="692"/>
      <c r="B8" s="622"/>
      <c r="C8" s="619" t="s">
        <v>131</v>
      </c>
      <c r="D8" s="620"/>
      <c r="E8" s="621"/>
    </row>
    <row r="9" spans="1:5" ht="12" customHeight="1" x14ac:dyDescent="0.25">
      <c r="A9" s="692"/>
      <c r="B9" s="622"/>
      <c r="C9" s="101" t="s">
        <v>138</v>
      </c>
      <c r="D9" s="125" t="s">
        <v>132</v>
      </c>
      <c r="E9" s="217">
        <f>'таланты+инициативы0,275'!D26</f>
        <v>1.54</v>
      </c>
    </row>
    <row r="10" spans="1:5" ht="12" customHeight="1" x14ac:dyDescent="0.25">
      <c r="A10" s="692"/>
      <c r="B10" s="622"/>
      <c r="C10" s="101" t="s">
        <v>91</v>
      </c>
      <c r="D10" s="126" t="s">
        <v>132</v>
      </c>
      <c r="E10" s="217">
        <f>'таланты+инициативы0,275'!D25</f>
        <v>0.27500000000000002</v>
      </c>
    </row>
    <row r="11" spans="1:5" ht="12" customHeight="1" x14ac:dyDescent="0.25">
      <c r="A11" s="692"/>
      <c r="B11" s="622"/>
      <c r="C11" s="607" t="s">
        <v>142</v>
      </c>
      <c r="D11" s="608"/>
      <c r="E11" s="609"/>
    </row>
    <row r="12" spans="1:5" ht="15.75" customHeight="1" x14ac:dyDescent="0.25">
      <c r="A12" s="692"/>
      <c r="B12" s="622"/>
      <c r="C12" s="113" t="s">
        <v>286</v>
      </c>
      <c r="D12" s="94" t="s">
        <v>39</v>
      </c>
      <c r="E12" s="216">
        <f>'таланты+инициативы0,275'!E49</f>
        <v>0.27500000000000002</v>
      </c>
    </row>
    <row r="13" spans="1:5" ht="12" customHeight="1" x14ac:dyDescent="0.25">
      <c r="A13" s="692"/>
      <c r="B13" s="622"/>
      <c r="C13" s="113" t="s">
        <v>287</v>
      </c>
      <c r="D13" s="94" t="s">
        <v>39</v>
      </c>
      <c r="E13" s="216">
        <f>'таланты+инициативы0,275'!E50</f>
        <v>0.27500000000000002</v>
      </c>
    </row>
    <row r="14" spans="1:5" ht="13.5" customHeight="1" x14ac:dyDescent="0.25">
      <c r="A14" s="692"/>
      <c r="B14" s="622"/>
      <c r="C14" s="113" t="s">
        <v>288</v>
      </c>
      <c r="D14" s="94" t="s">
        <v>39</v>
      </c>
      <c r="E14" s="216">
        <f>'таланты+инициативы0,275'!E51</f>
        <v>0.27500000000000002</v>
      </c>
    </row>
    <row r="15" spans="1:5" ht="22.9" customHeight="1" x14ac:dyDescent="0.25">
      <c r="A15" s="692"/>
      <c r="B15" s="622"/>
      <c r="C15" s="610" t="s">
        <v>143</v>
      </c>
      <c r="D15" s="611"/>
      <c r="E15" s="612"/>
    </row>
    <row r="16" spans="1:5" ht="18.75" customHeight="1" x14ac:dyDescent="0.25">
      <c r="A16" s="692"/>
      <c r="B16" s="622"/>
      <c r="C16" s="121" t="str">
        <f>'таланты+инициативы0,275'!A61</f>
        <v>Суточные подростки</v>
      </c>
      <c r="D16" s="312" t="str">
        <f>'таланты+инициативы0,275'!D60</f>
        <v>ед</v>
      </c>
      <c r="E16" s="85">
        <f>'таланты+инициативы0,275'!E61</f>
        <v>12</v>
      </c>
    </row>
    <row r="17" spans="1:5" ht="12" customHeight="1" x14ac:dyDescent="0.25">
      <c r="A17" s="692"/>
      <c r="B17" s="622"/>
      <c r="C17" s="121" t="str">
        <f>'таланты+инициативы0,275'!A62</f>
        <v>Проживание подростки</v>
      </c>
      <c r="D17" s="312" t="str">
        <f>'таланты+инициативы0,275'!D61</f>
        <v>сут</v>
      </c>
      <c r="E17" s="85">
        <f>'таланты+инициативы0,275'!E62</f>
        <v>6</v>
      </c>
    </row>
    <row r="18" spans="1:5" ht="12" customHeight="1" x14ac:dyDescent="0.25">
      <c r="A18" s="692"/>
      <c r="B18" s="622"/>
      <c r="C18" s="121" t="str">
        <f>'таланты+инициативы0,275'!A63</f>
        <v>Участие молодежи Северо-Енисейского района в ТИМ "Бирюса"</v>
      </c>
      <c r="D18" s="312" t="str">
        <f>'таланты+инициативы0,275'!D62</f>
        <v>сут</v>
      </c>
      <c r="E18" s="85">
        <f>'таланты+инициативы0,275'!E63</f>
        <v>0</v>
      </c>
    </row>
    <row r="19" spans="1:5" ht="12" customHeight="1" x14ac:dyDescent="0.25">
      <c r="A19" s="692"/>
      <c r="B19" s="622"/>
      <c r="C19" s="121" t="str">
        <f>'таланты+инициативы0,275'!A65</f>
        <v>Суточные</v>
      </c>
      <c r="D19" s="312" t="str">
        <f>'таланты+инициативы0,275'!D64</f>
        <v>ед</v>
      </c>
      <c r="E19" s="85">
        <f>'таланты+инициативы0,275'!E65</f>
        <v>12</v>
      </c>
    </row>
    <row r="20" spans="1:5" ht="12" customHeight="1" x14ac:dyDescent="0.25">
      <c r="A20" s="692"/>
      <c r="B20" s="622"/>
      <c r="C20" s="121" t="str">
        <f>'таланты+инициативы0,275'!A66</f>
        <v>Проживание</v>
      </c>
      <c r="D20" s="312" t="str">
        <f>'таланты+инициативы0,275'!D65</f>
        <v>сут</v>
      </c>
      <c r="E20" s="85">
        <f>'таланты+инициативы0,275'!E66</f>
        <v>12</v>
      </c>
    </row>
    <row r="21" spans="1:5" ht="12" customHeight="1" x14ac:dyDescent="0.25">
      <c r="A21" s="692"/>
      <c r="B21" s="622"/>
      <c r="C21" s="121" t="str">
        <f>'таланты+инициативы0,275'!A67</f>
        <v>Участие молодежи Северо-Енисейского района в инфраструктурном проекте "Новый фарватер" (г. Красноярск) мероприятие 3</v>
      </c>
      <c r="D21" s="312" t="str">
        <f>'таланты+инициативы0,275'!D66</f>
        <v>сут</v>
      </c>
      <c r="E21" s="85">
        <f>'таланты+инициативы0,275'!E67</f>
        <v>0</v>
      </c>
    </row>
    <row r="22" spans="1:5" ht="12" customHeight="1" x14ac:dyDescent="0.25">
      <c r="A22" s="692"/>
      <c r="B22" s="622"/>
      <c r="C22" s="121" t="str">
        <f>'таланты+инициативы0,275'!A69</f>
        <v>Суточные</v>
      </c>
      <c r="D22" s="312" t="str">
        <f>'таланты+инициативы0,275'!D68</f>
        <v>ед</v>
      </c>
      <c r="E22" s="85">
        <f>'таланты+инициативы0,275'!E69</f>
        <v>50</v>
      </c>
    </row>
    <row r="23" spans="1:5" ht="12" customHeight="1" x14ac:dyDescent="0.25">
      <c r="A23" s="692"/>
      <c r="B23" s="622"/>
      <c r="C23" s="121" t="str">
        <f>'таланты+инициативы0,275'!A70</f>
        <v>Проживание</v>
      </c>
      <c r="D23" s="312" t="str">
        <f>'таланты+инициативы0,275'!D69</f>
        <v>сут</v>
      </c>
      <c r="E23" s="85">
        <f>'таланты+инициативы0,275'!E70</f>
        <v>40</v>
      </c>
    </row>
    <row r="24" spans="1:5" ht="12" customHeight="1" x14ac:dyDescent="0.25">
      <c r="A24" s="692"/>
      <c r="B24" s="622"/>
      <c r="C24" s="121" t="str">
        <f>'таланты+инициативы0,275'!A71</f>
        <v>Расходные материалы к мероприятиям</v>
      </c>
      <c r="D24" s="312" t="str">
        <f>'таланты+инициативы0,275'!D70</f>
        <v>сут</v>
      </c>
      <c r="E24" s="85">
        <f>'таланты+инициативы0,275'!E71</f>
        <v>100</v>
      </c>
    </row>
    <row r="25" spans="1:5" ht="12" customHeight="1" x14ac:dyDescent="0.25">
      <c r="A25" s="692"/>
      <c r="B25" s="622"/>
      <c r="C25" s="121" t="str">
        <f>'таланты+инициативы0,275'!A72</f>
        <v>Стрела карбоновая с резьбой для наконечника</v>
      </c>
      <c r="D25" s="312" t="str">
        <f>'таланты+инициативы0,275'!D72</f>
        <v>шт</v>
      </c>
      <c r="E25" s="85">
        <f>'таланты+инициативы0,275'!E72</f>
        <v>36</v>
      </c>
    </row>
    <row r="26" spans="1:5" ht="12" customHeight="1" x14ac:dyDescent="0.25">
      <c r="A26" s="692"/>
      <c r="B26" s="622"/>
      <c r="C26" s="121" t="str">
        <f>'таланты+инициативы0,275'!A73</f>
        <v>Наградная продукция к мероприям</v>
      </c>
      <c r="D26" s="312" t="str">
        <f>'таланты+инициативы0,275'!D73</f>
        <v>ед</v>
      </c>
      <c r="E26" s="85">
        <f>'таланты+инициативы0,275'!E73</f>
        <v>200</v>
      </c>
    </row>
    <row r="27" spans="1:5" ht="12" customHeight="1" x14ac:dyDescent="0.25">
      <c r="A27" s="692"/>
      <c r="B27" s="622"/>
      <c r="C27" s="121" t="str">
        <f>'таланты+инициативы0,275'!A74</f>
        <v>Призовой фонд на мероприятие Живая сталь</v>
      </c>
      <c r="D27" s="312" t="str">
        <f>'таланты+инициативы0,275'!D74</f>
        <v>ед</v>
      </c>
      <c r="E27" s="85">
        <f>'таланты+инициативы0,275'!E74</f>
        <v>50</v>
      </c>
    </row>
    <row r="28" spans="1:5" ht="12" customHeight="1" x14ac:dyDescent="0.25">
      <c r="A28" s="692"/>
      <c r="B28" s="622"/>
      <c r="C28" s="625" t="s">
        <v>133</v>
      </c>
      <c r="D28" s="626"/>
      <c r="E28" s="627"/>
    </row>
    <row r="29" spans="1:5" ht="12" customHeight="1" x14ac:dyDescent="0.25">
      <c r="A29" s="692"/>
      <c r="B29" s="622"/>
      <c r="C29" s="625" t="s">
        <v>134</v>
      </c>
      <c r="D29" s="626"/>
      <c r="E29" s="627"/>
    </row>
    <row r="30" spans="1:5" ht="12" customHeight="1" x14ac:dyDescent="0.25">
      <c r="A30" s="692"/>
      <c r="B30" s="622"/>
      <c r="C30" s="127" t="str">
        <f>'натур показатели патриотика'!C52</f>
        <v>Теплоэнергия</v>
      </c>
      <c r="D30" s="128" t="str">
        <f>'натур показатели патриотика'!D52</f>
        <v>Гкал</v>
      </c>
      <c r="E30" s="129">
        <f>'таланты+инициативы0,275'!D108</f>
        <v>15.125000000000002</v>
      </c>
    </row>
    <row r="31" spans="1:5" ht="12" customHeight="1" x14ac:dyDescent="0.25">
      <c r="A31" s="692"/>
      <c r="B31" s="622"/>
      <c r="C31" s="127" t="str">
        <f>'натур показатели патриотика'!C53</f>
        <v xml:space="preserve">Водоснабжение </v>
      </c>
      <c r="D31" s="128" t="str">
        <f>'натур показатели патриотика'!D53</f>
        <v>м2</v>
      </c>
      <c r="E31" s="129">
        <f>'таланты+инициативы0,275'!D109</f>
        <v>29.232500000000002</v>
      </c>
    </row>
    <row r="32" spans="1:5" ht="12" customHeight="1" x14ac:dyDescent="0.25">
      <c r="A32" s="692"/>
      <c r="B32" s="622"/>
      <c r="C32" s="127" t="str">
        <f>'натур показатели патриотика'!C54</f>
        <v>Водоотведение (септик)</v>
      </c>
      <c r="D32" s="128" t="str">
        <f>'натур показатели патриотика'!D54</f>
        <v>м3</v>
      </c>
      <c r="E32" s="129">
        <f>'таланты+инициативы0,275'!D110</f>
        <v>0.27500000000000002</v>
      </c>
    </row>
    <row r="33" spans="1:5" ht="12" customHeight="1" x14ac:dyDescent="0.25">
      <c r="A33" s="692"/>
      <c r="B33" s="622"/>
      <c r="C33" s="127" t="str">
        <f>'натур показатели патриотика'!C55</f>
        <v>Электроэнергия</v>
      </c>
      <c r="D33" s="128" t="str">
        <f>'натур показатели патриотика'!D55</f>
        <v>МВт час.</v>
      </c>
      <c r="E33" s="129">
        <f>'таланты+инициативы0,275'!D111</f>
        <v>1.6500000000000001</v>
      </c>
    </row>
    <row r="34" spans="1:5" ht="12" customHeight="1" x14ac:dyDescent="0.25">
      <c r="A34" s="692"/>
      <c r="B34" s="622"/>
      <c r="C34" s="127" t="str">
        <f>'натур показатели патриотика'!C56</f>
        <v>ТКО</v>
      </c>
      <c r="D34" s="128" t="str">
        <f>'натур показатели патриотика'!D56</f>
        <v>договор</v>
      </c>
      <c r="E34" s="129">
        <f>'таланты+инициативы0,275'!D112</f>
        <v>2.4750000000000001</v>
      </c>
    </row>
    <row r="35" spans="1:5" ht="12" customHeight="1" x14ac:dyDescent="0.25">
      <c r="A35" s="692"/>
      <c r="B35" s="622"/>
      <c r="C35" s="127" t="str">
        <f>'натур показатели патриотика'!C57</f>
        <v>Электроэнергия (резерв)</v>
      </c>
      <c r="D35" s="128" t="str">
        <f>'натур показатели патриотика'!D57</f>
        <v>МВт час.</v>
      </c>
      <c r="E35" s="129">
        <f>'таланты+инициативы0,275'!D113</f>
        <v>0.27500000000000002</v>
      </c>
    </row>
    <row r="36" spans="1:5" ht="33.75" customHeight="1" x14ac:dyDescent="0.25">
      <c r="A36" s="692"/>
      <c r="B36" s="622"/>
      <c r="C36" s="693" t="s">
        <v>135</v>
      </c>
      <c r="D36" s="694"/>
      <c r="E36" s="695"/>
    </row>
    <row r="37" spans="1:5" ht="33.75" customHeight="1" x14ac:dyDescent="0.25">
      <c r="A37" s="692"/>
      <c r="B37" s="622"/>
      <c r="C37" s="130" t="str">
        <f>'таланты+инициативы0,275'!A154</f>
        <v>расходы на проведение текущего ремонта</v>
      </c>
      <c r="D37" s="128" t="s">
        <v>22</v>
      </c>
      <c r="E37" s="234">
        <v>0.27500000000000002</v>
      </c>
    </row>
    <row r="38" spans="1:5" ht="33.75" customHeight="1" x14ac:dyDescent="0.25">
      <c r="A38" s="692"/>
      <c r="B38" s="622"/>
      <c r="C38" s="130" t="str">
        <f>'таланты+инициативы0,275'!A155</f>
        <v xml:space="preserve">Тех обслуживание систем пожарной сигнализации  </v>
      </c>
      <c r="D38" s="128" t="s">
        <v>22</v>
      </c>
      <c r="E38" s="234">
        <v>0.27500000000000002</v>
      </c>
    </row>
    <row r="39" spans="1:5" ht="12" customHeight="1" x14ac:dyDescent="0.25">
      <c r="A39" s="692"/>
      <c r="B39" s="622"/>
      <c r="C39" s="426" t="str">
        <f>'таланты+инициативы0,275'!A156</f>
        <v xml:space="preserve">Уборка территории от снега </v>
      </c>
      <c r="D39" s="128" t="s">
        <v>22</v>
      </c>
      <c r="E39" s="234">
        <f>'таланты+инициативы0,275'!D156</f>
        <v>1.1000000000000001</v>
      </c>
    </row>
    <row r="40" spans="1:5" ht="12" customHeight="1" x14ac:dyDescent="0.25">
      <c r="A40" s="692"/>
      <c r="B40" s="622"/>
      <c r="C40" s="426" t="str">
        <f>'таланты+инициативы0,275'!A157</f>
        <v>Профилактическая дезинфекция, дератизация</v>
      </c>
      <c r="D40" s="128" t="s">
        <v>22</v>
      </c>
      <c r="E40" s="234">
        <f>'таланты+инициативы0,275'!D157</f>
        <v>1.1000000000000001</v>
      </c>
    </row>
    <row r="41" spans="1:5" ht="12" customHeight="1" x14ac:dyDescent="0.25">
      <c r="A41" s="692"/>
      <c r="B41" s="622"/>
      <c r="C41" s="426" t="str">
        <f>'таланты+инициативы0,275'!A158</f>
        <v>Обслуживание системы видеонаблюдения</v>
      </c>
      <c r="D41" s="128" t="s">
        <v>22</v>
      </c>
      <c r="E41" s="234">
        <f>'таланты+инициативы0,275'!D158</f>
        <v>3.3000000000000003</v>
      </c>
    </row>
    <row r="42" spans="1:5" ht="12" customHeight="1" x14ac:dyDescent="0.25">
      <c r="A42" s="692"/>
      <c r="B42" s="622"/>
      <c r="C42" s="426" t="str">
        <f>'таланты+инициативы0,275'!A159</f>
        <v>Комплексное обслуживание системы тепловодоснабжения и конструктивных элементов здания</v>
      </c>
      <c r="D42" s="128" t="s">
        <v>22</v>
      </c>
      <c r="E42" s="234">
        <f>'таланты+инициативы0,275'!D159</f>
        <v>0.27500000000000002</v>
      </c>
    </row>
    <row r="43" spans="1:5" ht="12" customHeight="1" x14ac:dyDescent="0.25">
      <c r="A43" s="692"/>
      <c r="B43" s="622"/>
      <c r="C43" s="426" t="str">
        <f>'таланты+инициативы0,275'!A160</f>
        <v>Договор осмотр технического состояния автомобиля</v>
      </c>
      <c r="D43" s="128" t="s">
        <v>22</v>
      </c>
      <c r="E43" s="234">
        <f>'таланты+инициативы0,275'!D160</f>
        <v>68.2</v>
      </c>
    </row>
    <row r="44" spans="1:5" ht="12" customHeight="1" x14ac:dyDescent="0.25">
      <c r="A44" s="692"/>
      <c r="B44" s="622"/>
      <c r="C44" s="426" t="str">
        <f>'таланты+инициативы0,275'!A161</f>
        <v>услуги автосервиса</v>
      </c>
      <c r="D44" s="128" t="s">
        <v>22</v>
      </c>
      <c r="E44" s="234">
        <f>'таланты+инициативы0,275'!D161</f>
        <v>2.75</v>
      </c>
    </row>
    <row r="45" spans="1:5" ht="14.45" customHeight="1" x14ac:dyDescent="0.25">
      <c r="A45" s="692"/>
      <c r="B45" s="622"/>
      <c r="C45" s="426" t="str">
        <f>'таланты+инициативы0,275'!A162</f>
        <v>Возмещение мед осмотра (112/212)</v>
      </c>
      <c r="D45" s="128" t="s">
        <v>22</v>
      </c>
      <c r="E45" s="234">
        <f>'таланты+инициативы0,275'!D162</f>
        <v>0.55000000000000004</v>
      </c>
    </row>
    <row r="46" spans="1:5" ht="14.45" customHeight="1" x14ac:dyDescent="0.25">
      <c r="A46" s="692"/>
      <c r="B46" s="622"/>
      <c r="C46" s="426" t="str">
        <f>'таланты+инициативы0,275'!A163</f>
        <v>Услуги СЕМИС подписка</v>
      </c>
      <c r="D46" s="128" t="s">
        <v>22</v>
      </c>
      <c r="E46" s="234">
        <f>'таланты+инициативы0,275'!D163</f>
        <v>0.27500000000000002</v>
      </c>
    </row>
    <row r="47" spans="1:5" ht="14.45" customHeight="1" x14ac:dyDescent="0.25">
      <c r="A47" s="692"/>
      <c r="B47" s="622"/>
      <c r="C47" s="426" t="str">
        <f>'таланты+инициативы0,275'!A164</f>
        <v>Предрейсовое медицинское обследование 496 раз*89руб</v>
      </c>
      <c r="D47" s="128" t="s">
        <v>22</v>
      </c>
      <c r="E47" s="234">
        <f>'таланты+инициативы0,275'!D164</f>
        <v>136.4</v>
      </c>
    </row>
    <row r="48" spans="1:5" ht="14.45" customHeight="1" x14ac:dyDescent="0.25">
      <c r="A48" s="692"/>
      <c r="B48" s="622"/>
      <c r="C48" s="426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8" s="128" t="s">
        <v>22</v>
      </c>
      <c r="E48" s="234">
        <f>'таланты+инициативы0,275'!D165</f>
        <v>3.3000000000000003</v>
      </c>
    </row>
    <row r="49" spans="1:5" ht="14.45" customHeight="1" x14ac:dyDescent="0.25">
      <c r="A49" s="692"/>
      <c r="B49" s="622"/>
      <c r="C49" s="426" t="str">
        <f>'таланты+инициативы0,275'!A166</f>
        <v>Страховая премия по полису ОСАГО за УАЗ</v>
      </c>
      <c r="D49" s="128" t="s">
        <v>22</v>
      </c>
      <c r="E49" s="234">
        <f>'таланты+инициативы0,275'!D166</f>
        <v>0.27500000000000002</v>
      </c>
    </row>
    <row r="50" spans="1:5" ht="14.45" customHeight="1" x14ac:dyDescent="0.25">
      <c r="A50" s="692"/>
      <c r="B50" s="622"/>
      <c r="C50" s="426" t="str">
        <f>'таланты+инициативы0,275'!A167</f>
        <v>Приобретение программного обеспечения</v>
      </c>
      <c r="D50" s="128" t="s">
        <v>22</v>
      </c>
      <c r="E50" s="234">
        <f>'таланты+инициативы0,275'!D167</f>
        <v>1.1000000000000001</v>
      </c>
    </row>
    <row r="51" spans="1:5" ht="14.45" customHeight="1" x14ac:dyDescent="0.25">
      <c r="A51" s="692"/>
      <c r="B51" s="622"/>
      <c r="C51" s="426" t="str">
        <f>'таланты+инициативы0,275'!A168</f>
        <v>Оплата пени, штрафов (853/291)</v>
      </c>
      <c r="D51" s="128" t="s">
        <v>22</v>
      </c>
      <c r="E51" s="234">
        <f>'таланты+инициативы0,275'!D168</f>
        <v>1.375</v>
      </c>
    </row>
    <row r="52" spans="1:5" ht="15" hidden="1" customHeight="1" x14ac:dyDescent="0.25">
      <c r="A52" s="692"/>
      <c r="B52" s="622"/>
      <c r="C52" s="233" t="e">
        <f>'таланты+инициативы0,275'!#REF!</f>
        <v>#REF!</v>
      </c>
      <c r="D52" s="128" t="s">
        <v>22</v>
      </c>
      <c r="E52" s="234" t="e">
        <f>'таланты+инициативы0,275'!#REF!</f>
        <v>#REF!</v>
      </c>
    </row>
    <row r="53" spans="1:5" ht="15" hidden="1" customHeight="1" x14ac:dyDescent="0.25">
      <c r="A53" s="692"/>
      <c r="B53" s="622"/>
      <c r="C53" s="233" t="e">
        <f>'таланты+инициативы0,275'!#REF!</f>
        <v>#REF!</v>
      </c>
      <c r="D53" s="128" t="s">
        <v>22</v>
      </c>
      <c r="E53" s="234" t="e">
        <f>'таланты+инициативы0,275'!#REF!</f>
        <v>#REF!</v>
      </c>
    </row>
    <row r="54" spans="1:5" ht="15" hidden="1" customHeight="1" x14ac:dyDescent="0.25">
      <c r="A54" s="692"/>
      <c r="B54" s="622"/>
      <c r="C54" s="233" t="e">
        <f>'таланты+инициативы0,275'!#REF!</f>
        <v>#REF!</v>
      </c>
      <c r="D54" s="128" t="s">
        <v>22</v>
      </c>
      <c r="E54" s="234" t="e">
        <f>'таланты+инициативы0,275'!#REF!</f>
        <v>#REF!</v>
      </c>
    </row>
    <row r="55" spans="1:5" ht="15" hidden="1" customHeight="1" x14ac:dyDescent="0.25">
      <c r="A55" s="692"/>
      <c r="B55" s="622"/>
      <c r="C55" s="233" t="e">
        <f>'таланты+инициативы0,275'!#REF!</f>
        <v>#REF!</v>
      </c>
      <c r="D55" s="128" t="s">
        <v>22</v>
      </c>
      <c r="E55" s="234" t="e">
        <f>'таланты+инициативы0,275'!#REF!</f>
        <v>#REF!</v>
      </c>
    </row>
    <row r="56" spans="1:5" ht="15" hidden="1" customHeight="1" x14ac:dyDescent="0.25">
      <c r="A56" s="692"/>
      <c r="B56" s="622"/>
      <c r="C56" s="233" t="e">
        <f>'таланты+инициативы0,275'!#REF!</f>
        <v>#REF!</v>
      </c>
      <c r="D56" s="128" t="s">
        <v>22</v>
      </c>
      <c r="E56" s="234" t="e">
        <f>'таланты+инициативы0,275'!#REF!</f>
        <v>#REF!</v>
      </c>
    </row>
    <row r="57" spans="1:5" ht="15" hidden="1" customHeight="1" x14ac:dyDescent="0.25">
      <c r="A57" s="692"/>
      <c r="B57" s="622"/>
      <c r="C57" s="233" t="e">
        <f>'таланты+инициативы0,275'!#REF!</f>
        <v>#REF!</v>
      </c>
      <c r="D57" s="128" t="s">
        <v>22</v>
      </c>
      <c r="E57" s="234" t="e">
        <f>'таланты+инициативы0,275'!#REF!</f>
        <v>#REF!</v>
      </c>
    </row>
    <row r="58" spans="1:5" ht="15" hidden="1" customHeight="1" x14ac:dyDescent="0.25">
      <c r="A58" s="692"/>
      <c r="B58" s="622"/>
      <c r="C58" s="233" t="e">
        <f>'таланты+инициативы0,275'!#REF!</f>
        <v>#REF!</v>
      </c>
      <c r="D58" s="128" t="s">
        <v>22</v>
      </c>
      <c r="E58" s="234" t="e">
        <f>'таланты+инициативы0,275'!#REF!</f>
        <v>#REF!</v>
      </c>
    </row>
    <row r="59" spans="1:5" ht="15" hidden="1" customHeight="1" x14ac:dyDescent="0.25">
      <c r="A59" s="692"/>
      <c r="B59" s="622"/>
      <c r="C59" s="233" t="e">
        <f>'таланты+инициативы0,275'!#REF!</f>
        <v>#REF!</v>
      </c>
      <c r="D59" s="128" t="s">
        <v>22</v>
      </c>
      <c r="E59" s="234" t="e">
        <f>'таланты+инициативы0,275'!#REF!</f>
        <v>#REF!</v>
      </c>
    </row>
    <row r="60" spans="1:5" ht="15" hidden="1" customHeight="1" x14ac:dyDescent="0.25">
      <c r="A60" s="692"/>
      <c r="B60" s="622"/>
      <c r="C60" s="233" t="e">
        <f>'таланты+инициативы0,275'!#REF!</f>
        <v>#REF!</v>
      </c>
      <c r="D60" s="128" t="s">
        <v>22</v>
      </c>
      <c r="E60" s="234" t="e">
        <f>'таланты+инициативы0,275'!#REF!</f>
        <v>#REF!</v>
      </c>
    </row>
    <row r="61" spans="1:5" ht="15" hidden="1" customHeight="1" x14ac:dyDescent="0.25">
      <c r="A61" s="692"/>
      <c r="B61" s="622"/>
      <c r="C61" s="233" t="e">
        <f>'таланты+инициативы0,275'!#REF!</f>
        <v>#REF!</v>
      </c>
      <c r="D61" s="128" t="s">
        <v>22</v>
      </c>
      <c r="E61" s="234" t="e">
        <f>'таланты+инициативы0,275'!#REF!</f>
        <v>#REF!</v>
      </c>
    </row>
    <row r="62" spans="1:5" ht="15" hidden="1" customHeight="1" x14ac:dyDescent="0.25">
      <c r="A62" s="692"/>
      <c r="B62" s="622"/>
      <c r="C62" s="233" t="e">
        <f>'таланты+инициативы0,275'!#REF!</f>
        <v>#REF!</v>
      </c>
      <c r="D62" s="128" t="s">
        <v>22</v>
      </c>
      <c r="E62" s="234" t="e">
        <f>'таланты+инициативы0,275'!#REF!</f>
        <v>#REF!</v>
      </c>
    </row>
    <row r="63" spans="1:5" ht="15" hidden="1" customHeight="1" x14ac:dyDescent="0.25">
      <c r="A63" s="692"/>
      <c r="B63" s="622"/>
      <c r="C63" s="233" t="e">
        <f>'таланты+инициативы0,275'!#REF!</f>
        <v>#REF!</v>
      </c>
      <c r="D63" s="128" t="s">
        <v>22</v>
      </c>
      <c r="E63" s="234" t="e">
        <f>'таланты+инициативы0,275'!#REF!</f>
        <v>#REF!</v>
      </c>
    </row>
    <row r="64" spans="1:5" ht="15" hidden="1" customHeight="1" x14ac:dyDescent="0.25">
      <c r="A64" s="692"/>
      <c r="B64" s="622"/>
      <c r="C64" s="233" t="e">
        <f>'таланты+инициативы0,275'!#REF!</f>
        <v>#REF!</v>
      </c>
      <c r="D64" s="128" t="s">
        <v>22</v>
      </c>
      <c r="E64" s="234" t="e">
        <f>'таланты+инициативы0,275'!#REF!</f>
        <v>#REF!</v>
      </c>
    </row>
    <row r="65" spans="1:5" ht="15" customHeight="1" x14ac:dyDescent="0.25">
      <c r="A65" s="692"/>
      <c r="B65" s="622"/>
      <c r="C65" s="604" t="s">
        <v>136</v>
      </c>
      <c r="D65" s="605"/>
      <c r="E65" s="606"/>
    </row>
    <row r="66" spans="1:5" ht="15" customHeight="1" x14ac:dyDescent="0.25">
      <c r="A66" s="692"/>
      <c r="B66" s="622"/>
      <c r="C66" s="131" t="str">
        <f>'инновации+добровольчество0,3625'!A128</f>
        <v>переговоры по району, мин</v>
      </c>
      <c r="D66" s="94" t="s">
        <v>38</v>
      </c>
      <c r="E66" s="218">
        <f>'таланты+инициативы0,275'!D135</f>
        <v>27.500000000000004</v>
      </c>
    </row>
    <row r="67" spans="1:5" ht="15" customHeight="1" x14ac:dyDescent="0.25">
      <c r="A67" s="692"/>
      <c r="B67" s="622"/>
      <c r="C67" s="131" t="str">
        <f>'инновации+добровольчество0,3625'!A129</f>
        <v>Переговоры за пределами района,мин</v>
      </c>
      <c r="D67" s="94" t="s">
        <v>22</v>
      </c>
      <c r="E67" s="352">
        <f>'таланты+инициативы0,275'!D136</f>
        <v>55.778250000000007</v>
      </c>
    </row>
    <row r="68" spans="1:5" ht="15" customHeight="1" x14ac:dyDescent="0.25">
      <c r="A68" s="692"/>
      <c r="B68" s="622"/>
      <c r="C68" s="131" t="str">
        <f>'инновации+добровольчество0,3625'!A130</f>
        <v>Абоненская плата за услуги связи, номеров</v>
      </c>
      <c r="D68" s="94" t="s">
        <v>37</v>
      </c>
      <c r="E68" s="218">
        <f>'таланты+инициативы0,275'!D137</f>
        <v>0.27500000000000002</v>
      </c>
    </row>
    <row r="69" spans="1:5" ht="15" customHeight="1" x14ac:dyDescent="0.25">
      <c r="A69" s="692"/>
      <c r="B69" s="622"/>
      <c r="C69" s="131" t="str">
        <f>'инновации+добровольчество0,3625'!A131</f>
        <v xml:space="preserve">Абоненская плата за услуги Интернет </v>
      </c>
      <c r="D69" s="94" t="s">
        <v>37</v>
      </c>
      <c r="E69" s="218">
        <f>'таланты+инициативы0,275'!D138</f>
        <v>0.27500000000000002</v>
      </c>
    </row>
    <row r="70" spans="1:5" ht="15" hidden="1" customHeight="1" x14ac:dyDescent="0.25">
      <c r="A70" s="692"/>
      <c r="B70" s="622"/>
      <c r="C70" s="131" t="e">
        <f>'инновации+добровольчество0,3625'!#REF!</f>
        <v>#REF!</v>
      </c>
      <c r="D70" s="94" t="s">
        <v>38</v>
      </c>
      <c r="E70" s="218">
        <f>'таланты+инициативы0,275'!D139</f>
        <v>0</v>
      </c>
    </row>
    <row r="71" spans="1:5" ht="15" hidden="1" customHeight="1" x14ac:dyDescent="0.25">
      <c r="A71" s="692"/>
      <c r="B71" s="622"/>
      <c r="C71" s="131" t="e">
        <f>'инновации+добровольчество0,3625'!#REF!</f>
        <v>#REF!</v>
      </c>
      <c r="D71" s="94" t="s">
        <v>38</v>
      </c>
      <c r="E71" s="218" t="e">
        <f>'таланты+инициативы0,275'!#REF!</f>
        <v>#REF!</v>
      </c>
    </row>
    <row r="72" spans="1:5" ht="15" hidden="1" customHeight="1" x14ac:dyDescent="0.25">
      <c r="A72" s="692"/>
      <c r="B72" s="622"/>
      <c r="C72" s="131" t="e">
        <f>'инновации+добровольчество0,3625'!#REF!</f>
        <v>#REF!</v>
      </c>
      <c r="D72" s="94" t="s">
        <v>22</v>
      </c>
      <c r="E72" s="218" t="e">
        <f>'таланты+инициативы0,275'!#REF!</f>
        <v>#REF!</v>
      </c>
    </row>
    <row r="73" spans="1:5" ht="12" customHeight="1" x14ac:dyDescent="0.25">
      <c r="A73" s="692"/>
      <c r="B73" s="622"/>
      <c r="C73" s="607" t="s">
        <v>137</v>
      </c>
      <c r="D73" s="608"/>
      <c r="E73" s="609"/>
    </row>
    <row r="74" spans="1:5" ht="21.6" customHeight="1" x14ac:dyDescent="0.25">
      <c r="A74" s="692"/>
      <c r="B74" s="622"/>
      <c r="C74" s="102" t="str">
        <f>'таланты+инициативы0,275'!A84</f>
        <v>Заведующий МЦ</v>
      </c>
      <c r="D74" s="235" t="s">
        <v>141</v>
      </c>
      <c r="E74" s="161">
        <f>'таланты+инициативы0,275'!D84</f>
        <v>0.27500000000000002</v>
      </c>
    </row>
    <row r="75" spans="1:5" ht="12" customHeight="1" x14ac:dyDescent="0.25">
      <c r="A75" s="692"/>
      <c r="B75" s="622"/>
      <c r="C75" s="102" t="str">
        <f>'таланты+инициативы0,275'!A85</f>
        <v>Водитель</v>
      </c>
      <c r="D75" s="235" t="s">
        <v>132</v>
      </c>
      <c r="E75" s="161">
        <f>'таланты+инициативы0,275'!D85</f>
        <v>0.27500000000000002</v>
      </c>
    </row>
    <row r="76" spans="1:5" ht="15" customHeight="1" x14ac:dyDescent="0.25">
      <c r="A76" s="692"/>
      <c r="B76" s="622"/>
      <c r="C76" s="102" t="str">
        <f>'таланты+инициативы0,275'!A86</f>
        <v>Рабочий по обслуживанию здания</v>
      </c>
      <c r="D76" s="235" t="s">
        <v>132</v>
      </c>
      <c r="E76" s="161">
        <f>'таланты+инициативы0,275'!D86</f>
        <v>0.13750000000000001</v>
      </c>
    </row>
    <row r="77" spans="1:5" ht="13.5" customHeight="1" x14ac:dyDescent="0.25">
      <c r="A77" s="692"/>
      <c r="B77" s="622"/>
      <c r="C77" s="102" t="str">
        <f>'таланты+инициативы0,275'!A87</f>
        <v>Уборщик служебных помещений</v>
      </c>
      <c r="D77" s="235" t="s">
        <v>132</v>
      </c>
      <c r="E77" s="161">
        <f>'таланты+инициативы0,275'!D87</f>
        <v>0.27500000000000002</v>
      </c>
    </row>
    <row r="78" spans="1:5" ht="13.5" customHeight="1" x14ac:dyDescent="0.25">
      <c r="A78" s="692"/>
      <c r="B78" s="622"/>
      <c r="C78" s="102" t="str">
        <f>'таланты+инициативы0,275'!A88</f>
        <v>Старший специалист</v>
      </c>
      <c r="D78" s="235" t="s">
        <v>132</v>
      </c>
      <c r="E78" s="161">
        <f>'таланты+инициативы0,275'!D88</f>
        <v>0.27500000000000002</v>
      </c>
    </row>
    <row r="79" spans="1:5" ht="12" customHeight="1" x14ac:dyDescent="0.25">
      <c r="A79" s="692"/>
      <c r="B79" s="622"/>
      <c r="C79" s="607" t="s">
        <v>145</v>
      </c>
      <c r="D79" s="608"/>
      <c r="E79" s="609"/>
    </row>
    <row r="80" spans="1:5" ht="12" customHeight="1" x14ac:dyDescent="0.25">
      <c r="A80" s="692"/>
      <c r="B80" s="622"/>
      <c r="C80" s="113" t="s">
        <v>250</v>
      </c>
      <c r="D80" s="94" t="s">
        <v>39</v>
      </c>
      <c r="E80" s="216">
        <f>'таланты+инициативы0,275'!E126</f>
        <v>27.500000000000004</v>
      </c>
    </row>
    <row r="81" spans="1:5" ht="12" customHeight="1" x14ac:dyDescent="0.25">
      <c r="A81" s="692"/>
      <c r="B81" s="622"/>
      <c r="C81" s="113" t="s">
        <v>251</v>
      </c>
      <c r="D81" s="94" t="s">
        <v>39</v>
      </c>
      <c r="E81" s="216">
        <f>'таланты+инициативы0,275'!E127</f>
        <v>6.8750000000000009</v>
      </c>
    </row>
    <row r="82" spans="1:5" ht="12" customHeight="1" x14ac:dyDescent="0.25">
      <c r="A82" s="692"/>
      <c r="B82" s="622"/>
      <c r="C82" s="113" t="s">
        <v>252</v>
      </c>
      <c r="D82" s="94" t="s">
        <v>39</v>
      </c>
      <c r="E82" s="216">
        <f>'таланты+инициативы0,275'!E128</f>
        <v>20.625</v>
      </c>
    </row>
    <row r="83" spans="1:5" ht="12" customHeight="1" x14ac:dyDescent="0.25">
      <c r="A83" s="692"/>
      <c r="B83" s="622"/>
      <c r="C83" s="501" t="s">
        <v>146</v>
      </c>
      <c r="D83" s="502"/>
      <c r="E83" s="503"/>
    </row>
    <row r="84" spans="1:5" ht="11.25" customHeight="1" x14ac:dyDescent="0.25">
      <c r="A84" s="692"/>
      <c r="B84" s="622"/>
      <c r="C84" s="115" t="str">
        <f>'инновации+добровольчество0,3625'!A139</f>
        <v>Провоз груза 140 мест (1 место=500 руб)</v>
      </c>
      <c r="D84" s="78" t="s">
        <v>22</v>
      </c>
      <c r="E84" s="223">
        <f>'таланты+инициативы0,275'!D147</f>
        <v>0.27500000000000002</v>
      </c>
    </row>
    <row r="85" spans="1:5" ht="12" customHeight="1" x14ac:dyDescent="0.25">
      <c r="A85" s="692"/>
      <c r="B85" s="622"/>
      <c r="C85" s="604" t="s">
        <v>147</v>
      </c>
      <c r="D85" s="605"/>
      <c r="E85" s="606"/>
    </row>
    <row r="86" spans="1:5" ht="12" customHeight="1" x14ac:dyDescent="0.25">
      <c r="A86" s="692"/>
      <c r="B86" s="622"/>
      <c r="C86" s="369" t="str">
        <f>'таланты+инициативы0,275'!A180</f>
        <v>Обучение персонала</v>
      </c>
      <c r="D86" s="128" t="s">
        <v>120</v>
      </c>
      <c r="E86" s="370">
        <f>'таланты+инициативы0,275'!D180</f>
        <v>0.27500000000000002</v>
      </c>
    </row>
    <row r="87" spans="1:5" ht="12" customHeight="1" x14ac:dyDescent="0.25">
      <c r="A87" s="692"/>
      <c r="B87" s="622"/>
      <c r="C87" s="369" t="str">
        <f>'таланты+инициативы0,275'!A181</f>
        <v>Батарейки GP Super, AA (LR6, 15А), алкалиновые, пальчиковые, КОМПЛЕКТ 40 шт., 15A-2CRVS, GP 15A-2CRVS40</v>
      </c>
      <c r="D87" s="128" t="s">
        <v>120</v>
      </c>
      <c r="E87" s="370">
        <f>'таланты+инициативы0,275'!D181</f>
        <v>1.1000000000000001</v>
      </c>
    </row>
    <row r="88" spans="1:5" ht="12.75" customHeight="1" x14ac:dyDescent="0.25">
      <c r="A88" s="692"/>
      <c r="B88" s="622"/>
      <c r="C88" s="369" t="str">
        <f>'таланты+инициативы0,275'!A182</f>
        <v>Батарейки GP Super, AAA (LR03, 24А), алкалиновые, мизинчиковые, КОМПЛЕКТ 60 шт., 24A-2CRVS60</v>
      </c>
      <c r="D88" s="63" t="str">
        <f>'натур показатели патриотика'!D108</f>
        <v>шт</v>
      </c>
      <c r="E88" s="370">
        <f>'таланты+инициативы0,275'!D182</f>
        <v>0.55000000000000004</v>
      </c>
    </row>
    <row r="89" spans="1:5" ht="12.75" customHeight="1" x14ac:dyDescent="0.25">
      <c r="A89" s="692"/>
      <c r="B89" s="622"/>
      <c r="C89" s="369" t="str">
        <f>'таланты+инициативы0,275'!A183</f>
        <v>Блок для записей STAFF проклеенный, куб 8*8 см, 800 листов, цветной, чередование с белым, 120383</v>
      </c>
      <c r="D89" s="63" t="str">
        <f>'натур показатели патриотика'!D109</f>
        <v>шт</v>
      </c>
      <c r="E89" s="370">
        <f>'таланты+инициативы0,275'!D183</f>
        <v>2.75</v>
      </c>
    </row>
    <row r="90" spans="1:5" ht="12" customHeight="1" x14ac:dyDescent="0.25">
      <c r="A90" s="692"/>
      <c r="B90" s="622"/>
      <c r="C90" s="369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D90" s="63" t="str">
        <f>'натур показатели патриотика'!D110</f>
        <v>шт</v>
      </c>
      <c r="E90" s="370">
        <f>'таланты+инициативы0,275'!D184</f>
        <v>0.27500000000000002</v>
      </c>
    </row>
    <row r="91" spans="1:5" ht="12" customHeight="1" x14ac:dyDescent="0.25">
      <c r="A91" s="692"/>
      <c r="B91" s="622"/>
      <c r="C91" s="369" t="str">
        <f>'таланты+инициативы0,275'!A185</f>
        <v>Дырокол металлический BRAUBERG "ULTRA", до 20 листов, голубой, 228759</v>
      </c>
      <c r="D91" s="63" t="str">
        <f>'натур показатели патриотика'!D111</f>
        <v>шт</v>
      </c>
      <c r="E91" s="370">
        <f>'таланты+инициативы0,275'!D185</f>
        <v>0.55000000000000004</v>
      </c>
    </row>
    <row r="92" spans="1:5" ht="12" customHeight="1" x14ac:dyDescent="0.25">
      <c r="A92" s="692"/>
      <c r="B92" s="622"/>
      <c r="C92" s="369" t="str">
        <f>'таланты+инициативы0,275'!A186</f>
        <v>Зажимы для бумаг BRAUBERG EXTRA, КОМПЛЕКТ 12 шт., 32 мм, на 140 л., золотистые, европодвес, 229587</v>
      </c>
      <c r="D92" s="63" t="str">
        <f>'натур показатели патриотика'!D112</f>
        <v>шт</v>
      </c>
      <c r="E92" s="370">
        <f>'таланты+инициативы0,275'!D186</f>
        <v>0.27500000000000002</v>
      </c>
    </row>
    <row r="93" spans="1:5" ht="12" customHeight="1" x14ac:dyDescent="0.25">
      <c r="A93" s="692"/>
      <c r="B93" s="622"/>
      <c r="C93" s="369" t="str">
        <f>'таланты+инициативы0,275'!A187</f>
        <v>Зажимы для бумаг BRAUBERG, КОМПЛЕКТ 12шт., 32мм, на 140л., черные, в карт.коробке, 220560</v>
      </c>
      <c r="D93" s="63" t="str">
        <f>'натур показатели патриотика'!D113</f>
        <v>шт</v>
      </c>
      <c r="E93" s="370">
        <f>'таланты+инициативы0,275'!D187</f>
        <v>0.27500000000000002</v>
      </c>
    </row>
    <row r="94" spans="1:5" ht="12" customHeight="1" x14ac:dyDescent="0.25">
      <c r="A94" s="692"/>
      <c r="B94" s="622"/>
      <c r="C94" s="369" t="str">
        <f>'таланты+инициативы0,275'!A188</f>
        <v>Зажимы для бумаг BRAUBERG, КОМПЛЕКТ 12шт., 41мм, на 200л., цветные, в карт.коробке, 224473</v>
      </c>
      <c r="D94" s="63" t="str">
        <f>'натур показатели патриотика'!D114</f>
        <v>шт</v>
      </c>
      <c r="E94" s="370">
        <f>'таланты+инициативы0,275'!D188</f>
        <v>0.27500000000000002</v>
      </c>
    </row>
    <row r="95" spans="1:5" ht="12" customHeight="1" x14ac:dyDescent="0.25">
      <c r="A95" s="692"/>
      <c r="B95" s="622"/>
      <c r="C95" s="369" t="str">
        <f>'таланты+инициативы0,275'!A189</f>
        <v>Закладки клейкие ЮНЛАНДИЯ НЕОНОВЫЕ, 45×12 мм, 5 цветов х 20 листов, в пластиковой книжке, 111354</v>
      </c>
      <c r="D95" s="63" t="str">
        <f>'натур показатели патриотика'!D115</f>
        <v>шт</v>
      </c>
      <c r="E95" s="370">
        <f>'таланты+инициативы0,275'!D189</f>
        <v>1.1000000000000001</v>
      </c>
    </row>
    <row r="96" spans="1:5" ht="12" customHeight="1" x14ac:dyDescent="0.25">
      <c r="A96" s="692"/>
      <c r="B96" s="622"/>
      <c r="C96" s="369" t="str">
        <f>'таланты+инициативы0,275'!A190</f>
        <v>Закладки клейкие STAFF бумажные НЕОНОВЫЕ, 50х14 мм, 5 цветов х 50 листов, 129359</v>
      </c>
      <c r="D96" s="63" t="str">
        <f>'натур показатели патриотика'!D116</f>
        <v>шт</v>
      </c>
      <c r="E96" s="370">
        <f>'таланты+инициативы0,275'!D190</f>
        <v>2.75</v>
      </c>
    </row>
    <row r="97" spans="1:5" ht="12" customHeight="1" x14ac:dyDescent="0.25">
      <c r="A97" s="692"/>
      <c r="B97" s="622"/>
      <c r="C97" s="369" t="str">
        <f>'таланты+инициативы0,275'!A191</f>
        <v>Канцелярский набор BRAUBERG "Рапсодия", 10 предметов, вращающаяся конструкция, черный, 236953</v>
      </c>
      <c r="D97" s="63" t="str">
        <f>'натур показатели патриотика'!D117</f>
        <v>шт</v>
      </c>
      <c r="E97" s="370">
        <f>'таланты+инициативы0,275'!D191</f>
        <v>1.375</v>
      </c>
    </row>
    <row r="98" spans="1:5" ht="12" customHeight="1" x14ac:dyDescent="0.25">
      <c r="A98" s="692"/>
      <c r="B98" s="622"/>
      <c r="C98" s="369" t="str">
        <f>'таланты+инициативы0,275'!A192</f>
        <v>Карандаш чернографитный BRAUBERG "ULTRA", 1 шт., HB, с ластиком, пластиковый, 181711</v>
      </c>
      <c r="D98" s="63" t="str">
        <f>'натур показатели патриотика'!D118</f>
        <v>шт</v>
      </c>
      <c r="E98" s="370">
        <f>'таланты+инициативы0,275'!D192</f>
        <v>19.8</v>
      </c>
    </row>
    <row r="99" spans="1:5" ht="12" customHeight="1" x14ac:dyDescent="0.25">
      <c r="A99" s="692"/>
      <c r="B99" s="622"/>
      <c r="C99" s="369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D99" s="63" t="str">
        <f>'натур показатели патриотика'!D119</f>
        <v>шт</v>
      </c>
      <c r="E99" s="370">
        <f>'таланты+инициативы0,275'!D193</f>
        <v>4.125</v>
      </c>
    </row>
    <row r="100" spans="1:5" ht="12" customHeight="1" x14ac:dyDescent="0.25">
      <c r="A100" s="692"/>
      <c r="B100" s="622"/>
      <c r="C100" s="369" t="str">
        <f>'таланты+инициативы0,275'!A194</f>
        <v>Карандаши чернографитные BRAUBERG, НАБОР 12 шт., НВ, с резинкой, пластиковый зеленый корпус, 180678</v>
      </c>
      <c r="D100" s="63" t="str">
        <f>'натур показатели патриотика'!D120</f>
        <v>шт</v>
      </c>
      <c r="E100" s="370">
        <f>'таланты+инициативы0,275'!D194</f>
        <v>0.27500000000000002</v>
      </c>
    </row>
    <row r="101" spans="1:5" ht="12" customHeight="1" x14ac:dyDescent="0.25">
      <c r="A101" s="692"/>
      <c r="B101" s="622"/>
      <c r="C101" s="369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D101" s="63" t="str">
        <f>'натур показатели патриотика'!D121</f>
        <v>шт</v>
      </c>
      <c r="E101" s="370">
        <f>'таланты+инициативы0,275'!D195</f>
        <v>1.375</v>
      </c>
    </row>
    <row r="102" spans="1:5" ht="12" customHeight="1" x14ac:dyDescent="0.25">
      <c r="A102" s="692"/>
      <c r="B102" s="622"/>
      <c r="C102" s="369" t="str">
        <f>'таланты+инициативы0,275'!A196</f>
        <v>Клейкие ленты 48мм х 200м упаковочные BRAUBERG, КОМПЛЕКТ 4 шт, прозрачн, 45мкм, 440078</v>
      </c>
      <c r="D102" s="63" t="str">
        <f>'натур показатели патриотика'!D122</f>
        <v>шт</v>
      </c>
      <c r="E102" s="370">
        <f>'таланты+инициативы0,275'!D196</f>
        <v>1.1000000000000001</v>
      </c>
    </row>
    <row r="103" spans="1:5" ht="12" customHeight="1" x14ac:dyDescent="0.25">
      <c r="A103" s="692"/>
      <c r="B103" s="622"/>
      <c r="C103" s="369" t="str">
        <f>'таланты+инициативы0,275'!A197</f>
        <v>Кнопки канцелярские BRAUBERG металл. серебряные, 10мм, 50 шт., в карт. коробке, 220553</v>
      </c>
      <c r="D103" s="63" t="str">
        <f>'натур показатели патриотика'!D123</f>
        <v>шт</v>
      </c>
      <c r="E103" s="370">
        <f>'таланты+инициативы0,275'!D197</f>
        <v>1.375</v>
      </c>
    </row>
    <row r="104" spans="1:5" ht="12" customHeight="1" x14ac:dyDescent="0.25">
      <c r="A104" s="692"/>
      <c r="B104" s="622"/>
      <c r="C104" s="369" t="str">
        <f>'таланты+инициативы0,275'!A198</f>
        <v>Кнопки канцелярские STAFF «EVERYDAY», 10 мм х 100 шт., РОССИЯ, в картонной коробке, 220998</v>
      </c>
      <c r="D104" s="63" t="str">
        <f>'натур показатели патриотика'!D124</f>
        <v>шт</v>
      </c>
      <c r="E104" s="370">
        <f>'таланты+инициативы0,275'!D198</f>
        <v>1.1000000000000001</v>
      </c>
    </row>
    <row r="105" spans="1:5" ht="12" customHeight="1" x14ac:dyDescent="0.25">
      <c r="A105" s="692"/>
      <c r="B105" s="622"/>
      <c r="C105" s="369" t="str">
        <f>'таланты+инициативы0,275'!A199</f>
        <v>Ластик BRAUBERG "Oval PRO", 40х26х8 мм, овальный, красный пластиковый держатель, 229560</v>
      </c>
      <c r="D105" s="63" t="str">
        <f>'натур показатели патриотика'!D125</f>
        <v>шт</v>
      </c>
      <c r="E105" s="370">
        <f>'таланты+инициативы0,275'!D199</f>
        <v>13.750000000000002</v>
      </c>
    </row>
    <row r="106" spans="1:5" ht="12" customHeight="1" x14ac:dyDescent="0.25">
      <c r="A106" s="692"/>
      <c r="B106" s="622"/>
      <c r="C106" s="369" t="str">
        <f>'таланты+инициативы0,275'!A200</f>
        <v>Линейка пластиковая 30 см полупрозрачная тонированная BRAUBERG, 210610</v>
      </c>
      <c r="D106" s="63" t="str">
        <f>'натур показатели патриотика'!D126</f>
        <v>шт</v>
      </c>
      <c r="E106" s="370">
        <f>'таланты+инициативы0,275'!D200</f>
        <v>5.5</v>
      </c>
    </row>
    <row r="107" spans="1:5" ht="12" customHeight="1" x14ac:dyDescent="0.25">
      <c r="A107" s="692"/>
      <c r="B107" s="622"/>
      <c r="C107" s="369" t="str">
        <f>'таланты+инициативы0,275'!A201</f>
        <v>Лоток горизонтальный для бумаг BRAUBERG "Germanium", 5 секций, 370х355х295 мм, металл, черный, 237971</v>
      </c>
      <c r="D107" s="63" t="str">
        <f>'натур показатели патриотика'!D127</f>
        <v>шт</v>
      </c>
      <c r="E107" s="370">
        <f>'таланты+инициативы0,275'!D201</f>
        <v>0.27500000000000002</v>
      </c>
    </row>
    <row r="108" spans="1:5" ht="12" customHeight="1" x14ac:dyDescent="0.25">
      <c r="A108" s="692"/>
      <c r="B108" s="622"/>
      <c r="C108" s="369" t="str">
        <f>'таланты+инициативы0,275'!A202</f>
        <v>Маркер для доски BRAUBERG с клипом, эргономичный корпус, круглый наконечник 4 мм, черный, 150846</v>
      </c>
      <c r="D108" s="63" t="str">
        <f>'натур показатели патриотика'!D128</f>
        <v>шт</v>
      </c>
      <c r="E108" s="370">
        <f>'таланты+инициативы0,275'!D202</f>
        <v>3.3000000000000003</v>
      </c>
    </row>
    <row r="109" spans="1:5" ht="12" customHeight="1" x14ac:dyDescent="0.25">
      <c r="A109" s="692"/>
      <c r="B109" s="622"/>
      <c r="C109" s="369" t="str">
        <f>'таланты+инициативы0,275'!A203</f>
        <v>Маркеры стираемые для белой доски НАБОР 4 ЦВЕТА, BRAUBERG "ORIGINAL", 3 мм, 152120</v>
      </c>
      <c r="D109" s="63" t="str">
        <f>'натур показатели патриотика'!D129</f>
        <v>шт</v>
      </c>
      <c r="E109" s="370">
        <f>'таланты+инициативы0,275'!D203</f>
        <v>4.125</v>
      </c>
    </row>
    <row r="110" spans="1:5" ht="12" customHeight="1" x14ac:dyDescent="0.25">
      <c r="A110" s="692"/>
      <c r="B110" s="622"/>
      <c r="C110" s="369" t="str">
        <f>'таланты+инициативы0,275'!A204</f>
        <v>Маркеры для доски BRAUBERG SOFT, НАБОР 4шт, резиновая вставка, 5 мм, (син,черн,красн,зел), 151252</v>
      </c>
      <c r="D110" s="63" t="str">
        <f>'натур показатели патриотика'!D130</f>
        <v>шт</v>
      </c>
      <c r="E110" s="370">
        <f>'таланты+инициативы0,275'!D204</f>
        <v>1.1000000000000001</v>
      </c>
    </row>
    <row r="111" spans="1:5" ht="12" customHeight="1" x14ac:dyDescent="0.25">
      <c r="A111" s="692"/>
      <c r="B111" s="622"/>
      <c r="C111" s="369" t="str">
        <f>'таланты+инициативы0,275'!A205</f>
        <v>Маркеры стираемые для белой доски НАБОР 8 ЦВЕТОВ, BRAUBERG "SOFT", 5 мм, резиновая вставка, 152112</v>
      </c>
      <c r="D111" s="63" t="str">
        <f>'натур показатели патриотика'!D131</f>
        <v>шт</v>
      </c>
      <c r="E111" s="370">
        <f>'таланты+инициативы0,275'!D205</f>
        <v>0.27500000000000002</v>
      </c>
    </row>
    <row r="112" spans="1:5" ht="12" customHeight="1" x14ac:dyDescent="0.25">
      <c r="A112" s="692"/>
      <c r="B112" s="622"/>
      <c r="C112" s="369" t="str">
        <f>'таланты+инициативы0,275'!A206</f>
        <v>Мешки для мусора 120л черные в рулоне 10шт ПВД 40мкм 70х110см особо прочные ЛАЙМА 605341</v>
      </c>
      <c r="D112" s="63" t="str">
        <f>'натур показатели патриотика'!D132</f>
        <v>шт</v>
      </c>
      <c r="E112" s="370">
        <f>'таланты+инициативы0,275'!D206</f>
        <v>5.5</v>
      </c>
    </row>
    <row r="113" spans="1:5" ht="12" customHeight="1" x14ac:dyDescent="0.25">
      <c r="A113" s="692"/>
      <c r="B113" s="622"/>
      <c r="C113" s="369" t="str">
        <f>'таланты+инициативы0,275'!A207</f>
        <v>Мешки для мусора  30л зеленые в рулоне 20шт ПНД 10мкм 50х60см прочные биоразлагаемые ЛАЙМА 601400</v>
      </c>
      <c r="D113" s="63" t="str">
        <f>'натур показатели патриотика'!D133</f>
        <v>шт</v>
      </c>
      <c r="E113" s="370">
        <f>'таланты+инициативы0,275'!D207</f>
        <v>16.5</v>
      </c>
    </row>
    <row r="114" spans="1:5" ht="12" customHeight="1" x14ac:dyDescent="0.25">
      <c r="A114" s="692"/>
      <c r="B114" s="622"/>
      <c r="C114" s="369" t="str">
        <f>'таланты+инициативы0,275'!A208</f>
        <v>Мыло-крем жидкое DELUXE, 5 л, ЗОЛОТОЙ ИДЕАЛ «Персик», перламутровое, 607496</v>
      </c>
      <c r="D114" s="63" t="str">
        <f>'натур показатели патриотика'!D134</f>
        <v>шт</v>
      </c>
      <c r="E114" s="370">
        <f>'таланты+инициативы0,275'!D208</f>
        <v>0.55000000000000004</v>
      </c>
    </row>
    <row r="115" spans="1:5" ht="12" customHeight="1" x14ac:dyDescent="0.25">
      <c r="A115" s="692"/>
      <c r="B115" s="622"/>
      <c r="C115" s="369" t="str">
        <f>'таланты+инициативы0,275'!A209</f>
        <v>Мыло-крем жидкое с АНТИБАКТЕРИАЛЬНЫМ ЭФФЕКТОМ, 5 л, ЗОЛОТОЙ ИДЕАЛ "Премиум Жемчужное", 607495</v>
      </c>
      <c r="D115" s="63" t="str">
        <f>'натур показатели патриотика'!D135</f>
        <v>шт</v>
      </c>
      <c r="E115" s="370">
        <f>'таланты+инициативы0,275'!D209</f>
        <v>0.27500000000000002</v>
      </c>
    </row>
    <row r="116" spans="1:5" ht="12" customHeight="1" x14ac:dyDescent="0.25">
      <c r="A116" s="692"/>
      <c r="B116" s="622"/>
      <c r="C116" s="369" t="str">
        <f>'таланты+инициативы0,275'!A210</f>
        <v>Набор текстовыделителей BRAUBERG 4 шт., АССОРТИ, "DELTA PASTEL", линия 1-5 мм, 151735</v>
      </c>
      <c r="D116" s="63" t="str">
        <f>'натур показатели патриотика'!D136</f>
        <v>шт</v>
      </c>
      <c r="E116" s="370">
        <f>'таланты+инициативы0,275'!D210</f>
        <v>0.55000000000000004</v>
      </c>
    </row>
    <row r="117" spans="1:5" ht="12" customHeight="1" x14ac:dyDescent="0.25">
      <c r="A117" s="692"/>
      <c r="B117" s="622"/>
      <c r="C117" s="369" t="str">
        <f>'таланты+инициативы0,275'!A211</f>
        <v>Нож универсальный 18 мм BRAUBERG автофиксатор, резиновые вставки, + 2 лезвия, блистер, 230920</v>
      </c>
      <c r="D117" s="63" t="str">
        <f>'натур показатели патриотика'!D137</f>
        <v>шт</v>
      </c>
      <c r="E117" s="370">
        <f>'таланты+инициативы0,275'!D211</f>
        <v>1.375</v>
      </c>
    </row>
    <row r="118" spans="1:5" ht="12" customHeight="1" x14ac:dyDescent="0.25">
      <c r="A118" s="692"/>
      <c r="B118" s="622"/>
      <c r="C118" s="369" t="str">
        <f>'таланты+инициативы0,275'!A212</f>
        <v>Нож  9мм с фиксатором, черно-красный, MAPED, 092211</v>
      </c>
      <c r="D118" s="63" t="str">
        <f>'натур показатели патриотика'!D138</f>
        <v>шт</v>
      </c>
      <c r="E118" s="370">
        <f>'таланты+инициативы0,275'!D212</f>
        <v>2.75</v>
      </c>
    </row>
    <row r="119" spans="1:5" ht="12" customHeight="1" x14ac:dyDescent="0.25">
      <c r="A119" s="692"/>
      <c r="B119" s="622"/>
      <c r="C119" s="369" t="str">
        <f>'таланты+инициативы0,275'!A213</f>
        <v>Нож универсальный мощный BRAUBERG металлический корпус, фиксатор, + 5 лезвий, 235404</v>
      </c>
      <c r="D119" s="63" t="str">
        <f>'натур показатели патриотика'!D139</f>
        <v>шт</v>
      </c>
      <c r="E119" s="370">
        <f>'таланты+инициативы0,275'!D213</f>
        <v>1.375</v>
      </c>
    </row>
    <row r="120" spans="1:5" ht="12" customHeight="1" x14ac:dyDescent="0.25">
      <c r="A120" s="692"/>
      <c r="B120" s="622"/>
      <c r="C120" s="369" t="str">
        <f>'таланты+инициативы0,275'!A214</f>
        <v>Ножницы BRAUBERG "Respect", 170 мм, резин. вставки, сине-черные, 3-х сторон.заточка,блистер, 231561</v>
      </c>
      <c r="D120" s="63" t="str">
        <f>'натур показатели патриотика'!D140</f>
        <v>шт</v>
      </c>
      <c r="E120" s="370">
        <f>'таланты+инициативы0,275'!D214</f>
        <v>2.75</v>
      </c>
    </row>
    <row r="121" spans="1:5" ht="12" customHeight="1" x14ac:dyDescent="0.25">
      <c r="A121" s="692"/>
      <c r="B121" s="622"/>
      <c r="C121" s="369" t="str">
        <f>'таланты+инициативы0,275'!A215</f>
        <v>Папка-уголок плотная BRAUBERG SUPER, 0,18 мм, синяя, 270479</v>
      </c>
      <c r="D121" s="63"/>
      <c r="E121" s="161"/>
    </row>
    <row r="122" spans="1:5" ht="12" customHeight="1" x14ac:dyDescent="0.25">
      <c r="A122" s="692"/>
      <c r="B122" s="622"/>
      <c r="C122" s="369" t="str">
        <f>'таланты+инициативы0,275'!A216</f>
        <v>Папки-файлы перфорированные А5 BRAUBERG, ВЕРТИК., КОМПЛЕКТ 100 шт., гладкие, Яблоко, 35мкм, 221714</v>
      </c>
      <c r="D122" s="63" t="str">
        <f>'натур показатели патриотика'!D141</f>
        <v>шт</v>
      </c>
      <c r="E122" s="161">
        <f>'таланты+инициативы0,275'!D215</f>
        <v>1.375</v>
      </c>
    </row>
    <row r="123" spans="1:5" ht="12" customHeight="1" x14ac:dyDescent="0.25">
      <c r="A123" s="692"/>
      <c r="B123" s="622"/>
      <c r="C123" s="369" t="str">
        <f>'таланты+инициативы0,275'!A217</f>
        <v>Папки-файлы перфорированные А4 BRAUBERG, КОМПЛЕКТ 100 шт., гладкие, Яблоко, 35 мкм, 221710</v>
      </c>
      <c r="D123" s="63" t="str">
        <f>'натур показатели патриотика'!D142</f>
        <v>шт</v>
      </c>
      <c r="E123" s="161">
        <f>'таланты+инициативы0,275'!D216</f>
        <v>0.27500000000000002</v>
      </c>
    </row>
    <row r="124" spans="1:5" ht="12" customHeight="1" x14ac:dyDescent="0.25">
      <c r="A124" s="692"/>
      <c r="B124" s="622"/>
      <c r="C124" s="369" t="str">
        <f>'таланты+инициативы0,275'!A218</f>
        <v>Полотенца бумажные быт., спайка 2 шт., 2-х слойные, (2х12,5 м), VEIRO (Вейро), белые, 5п22,ш/к 90995</v>
      </c>
      <c r="D124" s="63" t="str">
        <f>'натур показатели патриотика'!D143</f>
        <v>шт</v>
      </c>
      <c r="E124" s="161">
        <f>'таланты+инициативы0,275'!D217</f>
        <v>1.375</v>
      </c>
    </row>
    <row r="125" spans="1:5" ht="12" customHeight="1" x14ac:dyDescent="0.25">
      <c r="A125" s="692"/>
      <c r="B125" s="622"/>
      <c r="C125" s="369" t="str">
        <f>'таланты+инициативы0,275'!A219</f>
        <v>Ручка шариковая масляная BRAUBERG "Extra Glide Soft Color", СИНЯЯ, узел 0,7 мм, линия письма 0,35 мм, 142928</v>
      </c>
      <c r="D125" s="63" t="str">
        <f>'натур показатели патриотика'!D144</f>
        <v>шт</v>
      </c>
      <c r="E125" s="161">
        <f>'таланты+инициативы0,275'!D218</f>
        <v>22</v>
      </c>
    </row>
    <row r="126" spans="1:5" ht="12" customHeight="1" x14ac:dyDescent="0.25">
      <c r="A126" s="692"/>
      <c r="B126" s="622"/>
      <c r="C126" s="369" t="str">
        <f>'таланты+инициативы0,275'!A220</f>
        <v>Силовые кнопки-гвоздики BRAUBERG  цветные (шарики), 50 шт., в карт. коробке, 221550</v>
      </c>
      <c r="D126" s="63" t="str">
        <f>'натур показатели патриотика'!D145</f>
        <v>шт</v>
      </c>
      <c r="E126" s="161">
        <f>'таланты+инициативы0,275'!D219</f>
        <v>3.3000000000000003</v>
      </c>
    </row>
    <row r="127" spans="1:5" ht="12" customHeight="1" x14ac:dyDescent="0.25">
      <c r="A127" s="692"/>
      <c r="B127" s="622"/>
      <c r="C127" s="369" t="str">
        <f>'таланты+инициативы0,275'!A221</f>
        <v>Силовые кнопки-гвоздики BRAUBERG цветные, 50шт., в карт. коробке, 220557</v>
      </c>
      <c r="D127" s="63" t="str">
        <f>'натур показатели патриотика'!D146</f>
        <v>шт</v>
      </c>
      <c r="E127" s="161">
        <f>'таланты+инициативы0,275'!D220</f>
        <v>1.375</v>
      </c>
    </row>
    <row r="128" spans="1:5" ht="12" customHeight="1" x14ac:dyDescent="0.25">
      <c r="A128" s="692"/>
      <c r="B128" s="622"/>
      <c r="C128" s="369" t="str">
        <f>'таланты+инициативы0,275'!A222</f>
        <v>Скобы для степлера BRAUBERG №26/6 1000 штук, 225973</v>
      </c>
      <c r="D128" s="63" t="str">
        <f>'натур показатели патриотика'!D147</f>
        <v>шт</v>
      </c>
      <c r="E128" s="161">
        <f>'таланты+инициативы0,275'!D221</f>
        <v>1.375</v>
      </c>
    </row>
    <row r="129" spans="1:5" ht="12" customHeight="1" x14ac:dyDescent="0.25">
      <c r="A129" s="692"/>
      <c r="B129" s="622"/>
      <c r="C129" s="369" t="str">
        <f>'таланты+инициативы0,275'!A223</f>
        <v>Скобы для степлера BRAUBERG №24/6 1000 штук, 220950</v>
      </c>
      <c r="D129" s="63" t="str">
        <f>'натур показатели патриотика'!D148</f>
        <v>шт</v>
      </c>
      <c r="E129" s="161">
        <f>'таланты+инициативы0,275'!D222</f>
        <v>1.6500000000000001</v>
      </c>
    </row>
    <row r="130" spans="1:5" ht="12" customHeight="1" x14ac:dyDescent="0.25">
      <c r="A130" s="692"/>
      <c r="B130" s="622"/>
      <c r="C130" s="369" t="str">
        <f>'таланты+инициативы0,275'!A224</f>
        <v>Скрепки BRAUBERG, 25 мм, никелированные, треугольные, 100 шт., в картонной коробке, 270440</v>
      </c>
      <c r="D130" s="63" t="str">
        <f>'натур показатели патриотика'!D149</f>
        <v>шт</v>
      </c>
      <c r="E130" s="161">
        <f>'таланты+инициативы0,275'!D223</f>
        <v>1.375</v>
      </c>
    </row>
    <row r="131" spans="1:5" ht="12" customHeight="1" x14ac:dyDescent="0.25">
      <c r="A131" s="692"/>
      <c r="B131" s="622"/>
      <c r="C131" s="369" t="str">
        <f>'таланты+инициативы0,275'!A225</f>
        <v>Скрепки BRAUBERG, 28 мм, омедненные, 100 шт., в картонной коробке, 270448</v>
      </c>
      <c r="D131" s="63" t="str">
        <f>'натур показатели патриотика'!D150</f>
        <v>шт</v>
      </c>
      <c r="E131" s="161">
        <f>'таланты+инициативы0,275'!D224</f>
        <v>2.75</v>
      </c>
    </row>
    <row r="132" spans="1:5" ht="12" customHeight="1" x14ac:dyDescent="0.25">
      <c r="A132" s="692"/>
      <c r="B132" s="622"/>
      <c r="C132" s="369" t="str">
        <f>'таланты+инициативы0,275'!A226</f>
        <v>Скрепки большие 50 мм, BRAUBERG, оцинкованные, гофрированные, 50 шт., в картонной коробке, 270446</v>
      </c>
      <c r="D132" s="63" t="str">
        <f>'натур показатели патриотика'!D151</f>
        <v>шт</v>
      </c>
      <c r="E132" s="161">
        <f>'таланты+инициативы0,275'!D225</f>
        <v>2.75</v>
      </c>
    </row>
    <row r="133" spans="1:5" ht="12" customHeight="1" x14ac:dyDescent="0.25">
      <c r="A133" s="692"/>
      <c r="B133" s="622"/>
      <c r="C133" s="369" t="str">
        <f>'таланты+инициативы0,275'!A227</f>
        <v>Средство для мытья пола ЛАЙМА "Лимонная свежесть", концентрат, 5кг, 601606</v>
      </c>
      <c r="D133" s="63" t="str">
        <f>'натур показатели патриотика'!D152</f>
        <v>шт</v>
      </c>
      <c r="E133" s="161">
        <f>'таланты+инициативы0,275'!D226</f>
        <v>0.55000000000000004</v>
      </c>
    </row>
    <row r="134" spans="1:5" ht="12" customHeight="1" x14ac:dyDescent="0.25">
      <c r="A134" s="692"/>
      <c r="B134" s="622"/>
      <c r="C134" s="369" t="str">
        <f>'таланты+инициативы0,275'!A228</f>
        <v>Средство для мытья пола ЛАЙМА "Морской бриз", концентрат, 5кг, 602296</v>
      </c>
      <c r="D134" s="63" t="str">
        <f>'натур показатели патриотика'!D153</f>
        <v>шт</v>
      </c>
      <c r="E134" s="161">
        <f>'таланты+инициативы0,275'!D227</f>
        <v>0.27500000000000002</v>
      </c>
    </row>
    <row r="135" spans="1:5" ht="12" customHeight="1" x14ac:dyDescent="0.25">
      <c r="A135" s="692"/>
      <c r="B135" s="622"/>
      <c r="C135" s="369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D135" s="63" t="str">
        <f>'натур показатели патриотика'!D154</f>
        <v>шт</v>
      </c>
      <c r="E135" s="161">
        <f>'таланты+инициативы0,275'!D228</f>
        <v>0.27500000000000002</v>
      </c>
    </row>
    <row r="136" spans="1:5" ht="12" customHeight="1" x14ac:dyDescent="0.25">
      <c r="A136" s="692"/>
      <c r="B136" s="622"/>
      <c r="C136" s="369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D136" s="63" t="str">
        <f>'натур показатели патриотика'!D155</f>
        <v>шт</v>
      </c>
      <c r="E136" s="161">
        <f>'таланты+инициативы0,275'!D229</f>
        <v>0.82500000000000007</v>
      </c>
    </row>
    <row r="137" spans="1:5" ht="12" customHeight="1" x14ac:dyDescent="0.25">
      <c r="A137" s="692"/>
      <c r="B137" s="622"/>
      <c r="C137" s="369" t="str">
        <f>'таланты+инициативы0,275'!A231</f>
        <v>Стиратель для магнитно-маркерной доски BRAUBERG, 230756</v>
      </c>
      <c r="D137" s="63" t="str">
        <f>'натур показатели патриотика'!D156</f>
        <v>шт</v>
      </c>
      <c r="E137" s="161">
        <f>'таланты+инициативы0,275'!D230</f>
        <v>0.27500000000000002</v>
      </c>
    </row>
    <row r="138" spans="1:5" ht="12" customHeight="1" x14ac:dyDescent="0.25">
      <c r="A138" s="692"/>
      <c r="B138" s="622"/>
      <c r="C138" s="369" t="str">
        <f>'таланты+инициативы0,275'!A232</f>
        <v>Стяжка (хомут) нейлоновая сверхпрочная POWER LOCK, 2,5х150 мм, КОМПЛЕКТ 100 шт., белая, SONNEN, 607919</v>
      </c>
      <c r="D138" s="63" t="str">
        <f>'натур показатели патриотика'!D157</f>
        <v>шт</v>
      </c>
      <c r="E138" s="161">
        <f>'таланты+инициативы0,275'!D231</f>
        <v>0.27500000000000002</v>
      </c>
    </row>
    <row r="139" spans="1:5" ht="12" customHeight="1" x14ac:dyDescent="0.25">
      <c r="A139" s="692"/>
      <c r="B139" s="622"/>
      <c r="C139" s="369" t="str">
        <f>'таланты+инициативы0,275'!A233</f>
        <v>Транспортир 10 см, 180 градусов, металлический, ПИФАГОР, 210637</v>
      </c>
      <c r="D139" s="63" t="str">
        <f>'натур показатели патриотика'!D158</f>
        <v>шт</v>
      </c>
      <c r="E139" s="161">
        <f>'таланты+инициативы0,275'!D232</f>
        <v>2.75</v>
      </c>
    </row>
    <row r="140" spans="1:5" ht="12" customHeight="1" x14ac:dyDescent="0.25">
      <c r="A140" s="692"/>
      <c r="B140" s="622"/>
      <c r="C140" s="369" t="str">
        <f>'таланты+инициативы0,275'!A234</f>
        <v>Хомуты (стяжки) нейлоновые, 2,5 мм х 200 мм, комплект 100 шт., REXANT, белые, европодвес, 07-0200-4</v>
      </c>
      <c r="D140" s="63" t="str">
        <f>'натур показатели патриотика'!D159</f>
        <v>шт</v>
      </c>
      <c r="E140" s="161">
        <f>'таланты+инициативы0,275'!D233</f>
        <v>2.75</v>
      </c>
    </row>
    <row r="141" spans="1:5" ht="12" customHeight="1" x14ac:dyDescent="0.25">
      <c r="A141" s="692"/>
      <c r="B141" s="622"/>
      <c r="C141" s="369" t="str">
        <f>'таланты+инициативы0,275'!A235</f>
        <v>Хомуты (стяжки), нейлоновые, 3,6 мм х 300 мм, комплект 100 шт., PROCONNECT, белые, европодвес, 57-0300</v>
      </c>
      <c r="D141" s="63" t="str">
        <f>'натур показатели патриотика'!D160</f>
        <v>шт</v>
      </c>
      <c r="E141" s="161">
        <f>'таланты+инициативы0,275'!D234</f>
        <v>1.375</v>
      </c>
    </row>
    <row r="142" spans="1:5" ht="12" customHeight="1" x14ac:dyDescent="0.25">
      <c r="A142" s="692"/>
      <c r="B142" s="622"/>
      <c r="C142" s="369" t="str">
        <f>'таланты+инициативы0,275'!A236</f>
        <v>Циркуль BRAUBERG "Student Oxford", 140мм, 1 сгибаемая ножка, подстраиваемая игла, чехол, 210316</v>
      </c>
      <c r="D142" s="63" t="str">
        <f>'натур показатели патриотика'!D161</f>
        <v>шт</v>
      </c>
      <c r="E142" s="161">
        <f>'таланты+инициативы0,275'!D235</f>
        <v>1.375</v>
      </c>
    </row>
    <row r="143" spans="1:5" ht="12" customHeight="1" x14ac:dyDescent="0.25">
      <c r="A143" s="692"/>
      <c r="B143" s="622"/>
      <c r="C143" s="369" t="str">
        <f>'таланты+инициативы0,275'!A237</f>
        <v>Чистящая жидкость-спрей BRAUBERG для маркерных досок, 250 мл, 510119</v>
      </c>
      <c r="D143" s="63" t="str">
        <f>'натур показатели патриотика'!D162</f>
        <v>шт</v>
      </c>
      <c r="E143" s="161">
        <f>'таланты+инициативы0,275'!D236</f>
        <v>2.75</v>
      </c>
    </row>
    <row r="144" spans="1:5" ht="12" customHeight="1" x14ac:dyDescent="0.25">
      <c r="A144" s="692"/>
      <c r="B144" s="622"/>
      <c r="C144" s="369" t="str">
        <f>'таланты+инициативы0,275'!A238</f>
        <v>Чистящая жидкость-спрей для маркерных досок УСИЛЕННАЯ ФОРМУЛА, BRAUBERG TURBO MAX, 250 мл</v>
      </c>
      <c r="D144" s="63" t="str">
        <f>'натур показатели патриотика'!D163</f>
        <v>шт</v>
      </c>
      <c r="E144" s="161">
        <f>'таланты+инициативы0,275'!D237</f>
        <v>3.3000000000000003</v>
      </c>
    </row>
    <row r="145" spans="1:5" ht="12" customHeight="1" x14ac:dyDescent="0.25">
      <c r="A145" s="692"/>
      <c r="B145" s="622"/>
      <c r="C145" s="369" t="str">
        <f>'таланты+инициативы0,275'!A239</f>
        <v>Чистящее средство 1 л DOMESTOS PROFESSIONAL универсальное дезинфицирующее, отбеливающий эффект</v>
      </c>
      <c r="D145" s="63" t="str">
        <f>'натур показатели патриотика'!D164</f>
        <v>шт</v>
      </c>
      <c r="E145" s="161">
        <f>'таланты+инициативы0,275'!D238</f>
        <v>0.55000000000000004</v>
      </c>
    </row>
    <row r="146" spans="1:5" ht="12" customHeight="1" x14ac:dyDescent="0.25">
      <c r="A146" s="692"/>
      <c r="B146" s="622"/>
      <c r="C146" s="369" t="str">
        <f>'таланты+инициативы0,275'!A240</f>
        <v>Средство ПЕМОЛЮКС Сода-5 "Яблоко", порошок, 480г, ш/к 80777</v>
      </c>
      <c r="D146" s="63" t="str">
        <f>'натур показатели патриотика'!D165</f>
        <v>шт</v>
      </c>
      <c r="E146" s="161">
        <f>'таланты+инициативы0,275'!D239</f>
        <v>1.6500000000000001</v>
      </c>
    </row>
    <row r="147" spans="1:5" ht="12" customHeight="1" x14ac:dyDescent="0.25">
      <c r="A147" s="692"/>
      <c r="B147" s="622"/>
      <c r="C147" s="369" t="str">
        <f>'таланты+инициативы0,275'!A241</f>
        <v>Чистящее средство 5 л DOMESTOS с антивирусным и отбеливающим эффектом «Свежесть Атлантики»</v>
      </c>
      <c r="D147" s="63" t="str">
        <f>'натур показатели патриотика'!D166</f>
        <v>шт</v>
      </c>
      <c r="E147" s="161">
        <f>'таланты+инициативы0,275'!D240</f>
        <v>4.4000000000000004</v>
      </c>
    </row>
    <row r="148" spans="1:5" ht="12" customHeight="1" x14ac:dyDescent="0.25">
      <c r="A148" s="692"/>
      <c r="B148" s="622"/>
      <c r="C148" s="369" t="str">
        <f>'таланты+инициативы0,275'!A242</f>
        <v>Чистящие салфетки для маркерных досок, в тубе 100 шт., влажные, BRAUBERG, 513029</v>
      </c>
      <c r="D148" s="63" t="str">
        <f>'натур показатели патриотика'!D167</f>
        <v>шт</v>
      </c>
      <c r="E148" s="161">
        <f>'таланты+инициативы0,275'!D241</f>
        <v>1.1000000000000001</v>
      </c>
    </row>
    <row r="149" spans="1:5" ht="12" customHeight="1" x14ac:dyDescent="0.25">
      <c r="A149" s="692"/>
      <c r="B149" s="622"/>
      <c r="C149" s="369" t="str">
        <f>'таланты+инициативы0,275'!A243</f>
        <v>булавка</v>
      </c>
      <c r="D149" s="63" t="str">
        <f>'натур показатели патриотика'!D168</f>
        <v>шт</v>
      </c>
      <c r="E149" s="161">
        <f>'таланты+инициативы0,275'!D242</f>
        <v>0.55000000000000004</v>
      </c>
    </row>
    <row r="150" spans="1:5" ht="12" customHeight="1" x14ac:dyDescent="0.25">
      <c r="A150" s="692"/>
      <c r="B150" s="622"/>
      <c r="C150" s="369" t="str">
        <f>'таланты+инициативы0,275'!A244</f>
        <v>пистолет для скоб</v>
      </c>
      <c r="D150" s="63" t="str">
        <f>'натур показатели патриотика'!D169</f>
        <v>шт</v>
      </c>
      <c r="E150" s="161">
        <f>'таланты+инициативы0,275'!D243</f>
        <v>0.55000000000000004</v>
      </c>
    </row>
    <row r="151" spans="1:5" ht="12" customHeight="1" x14ac:dyDescent="0.25">
      <c r="A151" s="692"/>
      <c r="B151" s="622"/>
      <c r="C151" s="369" t="str">
        <f>'таланты+инициативы0,275'!A245</f>
        <v>Пиломатериал</v>
      </c>
      <c r="D151" s="63" t="str">
        <f>'натур показатели патриотика'!D170</f>
        <v>шт</v>
      </c>
      <c r="E151" s="161">
        <f>'таланты+инициативы0,275'!D244</f>
        <v>0.27500000000000002</v>
      </c>
    </row>
    <row r="152" spans="1:5" ht="12" customHeight="1" x14ac:dyDescent="0.25">
      <c r="A152" s="692"/>
      <c r="B152" s="622"/>
      <c r="C152" s="369" t="str">
        <f>'таланты+инициативы0,275'!A246</f>
        <v>Тонеры для картриджей Kyocera</v>
      </c>
      <c r="D152" s="63" t="str">
        <f>'натур показатели патриотика'!D171</f>
        <v>шт</v>
      </c>
      <c r="E152" s="161">
        <f>'таланты+инициативы0,275'!D245</f>
        <v>1.6500000000000001</v>
      </c>
    </row>
    <row r="153" spans="1:5" ht="12" customHeight="1" x14ac:dyDescent="0.25">
      <c r="A153" s="692"/>
      <c r="B153" s="622"/>
      <c r="C153" s="369" t="str">
        <f>'таланты+инициативы0,275'!A247</f>
        <v xml:space="preserve">Мешки для мусора </v>
      </c>
      <c r="D153" s="63" t="str">
        <f>'натур показатели патриотика'!D172</f>
        <v>шт</v>
      </c>
      <c r="E153" s="161">
        <f>'таланты+инициативы0,275'!D246</f>
        <v>1.375</v>
      </c>
    </row>
    <row r="154" spans="1:5" ht="12" customHeight="1" x14ac:dyDescent="0.25">
      <c r="A154" s="692"/>
      <c r="B154" s="622"/>
      <c r="C154" s="369" t="str">
        <f>'таланты+инициативы0,275'!A248</f>
        <v>Жидкое мыло</v>
      </c>
      <c r="D154" s="63" t="str">
        <f>'натур показатели патриотика'!D173</f>
        <v>шт</v>
      </c>
      <c r="E154" s="161">
        <f>'таланты+инициативы0,275'!D247</f>
        <v>55.000000000000007</v>
      </c>
    </row>
    <row r="155" spans="1:5" ht="12" customHeight="1" x14ac:dyDescent="0.25">
      <c r="A155" s="692"/>
      <c r="B155" s="622"/>
      <c r="C155" s="369" t="str">
        <f>'таланты+инициативы0,275'!A249</f>
        <v>Туалетная бумага</v>
      </c>
      <c r="D155" s="63" t="str">
        <f>'натур показатели патриотика'!D174</f>
        <v>шт</v>
      </c>
      <c r="E155" s="161">
        <f>'таланты+инициативы0,275'!D248</f>
        <v>4.125</v>
      </c>
    </row>
    <row r="156" spans="1:5" ht="12" customHeight="1" x14ac:dyDescent="0.25">
      <c r="A156" s="692"/>
      <c r="B156" s="622"/>
      <c r="C156" s="369" t="str">
        <f>'таланты+инициативы0,275'!A250</f>
        <v>Тряпки для мытья</v>
      </c>
      <c r="D156" s="63" t="str">
        <f>'натур показатели патриотика'!D175</f>
        <v>шт</v>
      </c>
      <c r="E156" s="161">
        <f>'таланты+инициативы0,275'!D249</f>
        <v>7.4250000000000007</v>
      </c>
    </row>
    <row r="157" spans="1:5" ht="12" customHeight="1" x14ac:dyDescent="0.25">
      <c r="A157" s="692"/>
      <c r="B157" s="622"/>
      <c r="C157" s="369" t="str">
        <f>'таланты+инициативы0,275'!A251</f>
        <v>Бытовая химия</v>
      </c>
      <c r="D157" s="63" t="str">
        <f>'натур показатели патриотика'!D176</f>
        <v>шт</v>
      </c>
      <c r="E157" s="161">
        <f>'таланты+инициативы0,275'!D250</f>
        <v>0.27500000000000002</v>
      </c>
    </row>
    <row r="158" spans="1:5" ht="12" customHeight="1" x14ac:dyDescent="0.25">
      <c r="A158" s="692"/>
      <c r="B158" s="622"/>
      <c r="C158" s="369" t="str">
        <f>'таланты+инициативы0,275'!A252</f>
        <v>Фанера</v>
      </c>
      <c r="D158" s="63" t="str">
        <f>'натур показатели патриотика'!D177</f>
        <v>шт</v>
      </c>
      <c r="E158" s="161">
        <f>'таланты+инициативы0,275'!D251</f>
        <v>5.5</v>
      </c>
    </row>
    <row r="159" spans="1:5" ht="12" customHeight="1" x14ac:dyDescent="0.25">
      <c r="A159" s="692"/>
      <c r="B159" s="622"/>
      <c r="C159" s="369" t="str">
        <f>'таланты+инициативы0,275'!A253</f>
        <v>смеситель + подводка</v>
      </c>
      <c r="D159" s="63" t="str">
        <f>'натур показатели патриотика'!D178</f>
        <v>шт</v>
      </c>
      <c r="E159" s="161">
        <f>'таланты+инициативы0,275'!D252</f>
        <v>8.25</v>
      </c>
    </row>
    <row r="160" spans="1:5" ht="12" customHeight="1" x14ac:dyDescent="0.25">
      <c r="A160" s="692"/>
      <c r="B160" s="622"/>
      <c r="C160" s="369" t="str">
        <f>'таланты+инициативы0,275'!A254</f>
        <v>Баннера</v>
      </c>
      <c r="D160" s="63" t="str">
        <f>'натур показатели патриотика'!D179</f>
        <v>шт</v>
      </c>
      <c r="E160" s="161">
        <f>'таланты+инициативы0,275'!D253</f>
        <v>0.27500000000000002</v>
      </c>
    </row>
    <row r="161" spans="1:5" ht="12" customHeight="1" x14ac:dyDescent="0.25">
      <c r="A161" s="692"/>
      <c r="B161" s="622"/>
      <c r="C161" s="369" t="str">
        <f>'таланты+инициативы0,275'!A255</f>
        <v>Гвозди</v>
      </c>
      <c r="D161" s="63" t="str">
        <f>'натур показатели патриотика'!D180</f>
        <v>шт</v>
      </c>
      <c r="E161" s="161">
        <f>'таланты+инициативы0,275'!D254</f>
        <v>1.375</v>
      </c>
    </row>
    <row r="162" spans="1:5" ht="12" customHeight="1" x14ac:dyDescent="0.25">
      <c r="A162" s="692"/>
      <c r="B162" s="622"/>
      <c r="C162" s="369" t="str">
        <f>'таланты+инициативы0,275'!A256</f>
        <v>Тент защитный из тарпаулина</v>
      </c>
      <c r="D162" s="63" t="str">
        <f>'натур показатели патриотика'!D181</f>
        <v>шт</v>
      </c>
      <c r="E162" s="161">
        <f>'таланты+инициативы0,275'!D255</f>
        <v>5.5</v>
      </c>
    </row>
    <row r="163" spans="1:5" ht="12" customHeight="1" x14ac:dyDescent="0.25">
      <c r="A163" s="692"/>
      <c r="B163" s="622"/>
      <c r="C163" s="369" t="str">
        <f>'таланты+инициативы0,275'!A257</f>
        <v>Краска эмаль</v>
      </c>
      <c r="D163" s="63" t="str">
        <f>'натур показатели патриотика'!D182</f>
        <v>шт</v>
      </c>
      <c r="E163" s="161">
        <f>'таланты+инициативы0,275'!D256</f>
        <v>1.1000000000000001</v>
      </c>
    </row>
    <row r="164" spans="1:5" ht="12" customHeight="1" x14ac:dyDescent="0.25">
      <c r="A164" s="692"/>
      <c r="B164" s="622"/>
      <c r="C164" s="369" t="str">
        <f>'таланты+инициативы0,275'!A258</f>
        <v>Краска ВДН</v>
      </c>
      <c r="D164" s="63" t="str">
        <f>'натур показатели патриотика'!D183</f>
        <v>шт</v>
      </c>
      <c r="E164" s="161">
        <f>'таланты+инициативы0,275'!D257</f>
        <v>8.25</v>
      </c>
    </row>
    <row r="165" spans="1:5" ht="12" customHeight="1" x14ac:dyDescent="0.25">
      <c r="A165" s="692"/>
      <c r="B165" s="622"/>
      <c r="C165" s="369" t="str">
        <f>'таланты+инициативы0,275'!A259</f>
        <v>Кисти</v>
      </c>
      <c r="D165" s="63" t="str">
        <f>'натур показатели патриотика'!D184</f>
        <v>шт</v>
      </c>
      <c r="E165" s="161">
        <f>'таланты+инициативы0,275'!D258</f>
        <v>2.75</v>
      </c>
    </row>
    <row r="166" spans="1:5" ht="12" customHeight="1" x14ac:dyDescent="0.25">
      <c r="A166" s="692"/>
      <c r="B166" s="622"/>
      <c r="C166" s="369" t="str">
        <f>'таланты+инициативы0,275'!A260</f>
        <v>Перчатка пвх</v>
      </c>
      <c r="D166" s="63" t="str">
        <f>'натур показатели патриотика'!D185</f>
        <v>шт</v>
      </c>
      <c r="E166" s="161">
        <f>'таланты+инициативы0,275'!D259</f>
        <v>11</v>
      </c>
    </row>
    <row r="167" spans="1:5" ht="12" customHeight="1" x14ac:dyDescent="0.25">
      <c r="A167" s="692"/>
      <c r="B167" s="622"/>
      <c r="C167" s="369" t="str">
        <f>'таланты+инициативы0,275'!A261</f>
        <v>краска кудо</v>
      </c>
      <c r="D167" s="63" t="str">
        <f>'натур показатели патриотика'!D186</f>
        <v>шт</v>
      </c>
      <c r="E167" s="161">
        <f>'таланты+инициативы0,275'!D260</f>
        <v>82.5</v>
      </c>
    </row>
    <row r="168" spans="1:5" x14ac:dyDescent="0.25">
      <c r="A168" s="692"/>
      <c r="B168" s="622"/>
      <c r="C168" s="369" t="str">
        <f>'таланты+инициативы0,275'!A262</f>
        <v>Фотобумага</v>
      </c>
      <c r="D168" s="63" t="str">
        <f>'натур показатели патриотика'!D187</f>
        <v>шт</v>
      </c>
      <c r="E168" s="161">
        <f>'таланты+инициативы0,275'!D261</f>
        <v>8.25</v>
      </c>
    </row>
    <row r="169" spans="1:5" x14ac:dyDescent="0.25">
      <c r="A169" s="692"/>
      <c r="B169" s="622"/>
      <c r="C169" s="369" t="str">
        <f>'таланты+инициативы0,275'!A263</f>
        <v>Канцелярские расходники</v>
      </c>
      <c r="D169" s="63" t="str">
        <f>'натур показатели патриотика'!D188</f>
        <v>шт</v>
      </c>
      <c r="E169" s="161">
        <f>'таланты+инициативы0,275'!D262</f>
        <v>13.750000000000002</v>
      </c>
    </row>
    <row r="170" spans="1:5" x14ac:dyDescent="0.25">
      <c r="A170" s="692"/>
      <c r="B170" s="622"/>
      <c r="C170" s="369" t="str">
        <f>'таланты+инициативы0,275'!A264</f>
        <v>Канцелярия (ручки, карандаши)</v>
      </c>
      <c r="D170" s="63" t="str">
        <f>'натур показатели патриотика'!D189</f>
        <v>шт</v>
      </c>
      <c r="E170" s="161">
        <f>'таланты+инициативы0,275'!D263</f>
        <v>27.500000000000004</v>
      </c>
    </row>
    <row r="171" spans="1:5" x14ac:dyDescent="0.25">
      <c r="A171" s="692"/>
      <c r="B171" s="622"/>
      <c r="C171" s="369" t="str">
        <f>'таланты+инициативы0,275'!A265</f>
        <v>Офисные принадлежности (папки, скоросшиватели, файлы)</v>
      </c>
      <c r="D171" s="63" t="str">
        <f>'натур показатели патриотика'!D190</f>
        <v>шт</v>
      </c>
      <c r="E171" s="161">
        <f>'таланты+инициативы0,275'!D264</f>
        <v>27.500000000000004</v>
      </c>
    </row>
    <row r="172" spans="1:5" x14ac:dyDescent="0.25">
      <c r="A172" s="692"/>
      <c r="B172" s="622"/>
      <c r="C172" s="369" t="str">
        <f>'таланты+инициативы0,275'!A266</f>
        <v>Картридж НР</v>
      </c>
      <c r="D172" s="63" t="str">
        <f>'натур показатели патриотика'!D191</f>
        <v>шт</v>
      </c>
      <c r="E172" s="161">
        <f>'таланты+инициативы0,275'!D265</f>
        <v>27.500000000000004</v>
      </c>
    </row>
    <row r="173" spans="1:5" x14ac:dyDescent="0.25">
      <c r="A173" s="692"/>
      <c r="B173" s="622"/>
      <c r="C173" s="369" t="str">
        <f>'таланты+инициативы0,275'!A267</f>
        <v>Грабли, лопаты</v>
      </c>
      <c r="D173" s="63" t="str">
        <f>'натур показатели патриотика'!D192</f>
        <v>шт</v>
      </c>
      <c r="E173" s="161">
        <f>'таланты+инициативы0,275'!D266</f>
        <v>1.6500000000000001</v>
      </c>
    </row>
    <row r="174" spans="1:5" x14ac:dyDescent="0.25">
      <c r="A174" s="692"/>
      <c r="B174" s="622"/>
      <c r="C174" s="369" t="str">
        <f>'таланты+инициативы0,275'!A268</f>
        <v>ГСМ УАЗ (Масло двигатель)</v>
      </c>
      <c r="D174" s="63" t="str">
        <f>'натур показатели патриотика'!D193</f>
        <v>шт</v>
      </c>
      <c r="E174" s="161">
        <f>'таланты+инициативы0,275'!D267</f>
        <v>2.75</v>
      </c>
    </row>
    <row r="175" spans="1:5" x14ac:dyDescent="0.25">
      <c r="A175" s="692"/>
      <c r="B175" s="622"/>
      <c r="C175" s="369" t="str">
        <f>'таланты+инициативы0,275'!A269</f>
        <v>ГСМ Бензин</v>
      </c>
      <c r="D175" s="63" t="str">
        <f>'натур показатели патриотика'!D194</f>
        <v>шт</v>
      </c>
      <c r="E175" s="161">
        <f>'таланты+инициативы0,275'!D268</f>
        <v>5.5</v>
      </c>
    </row>
    <row r="176" spans="1:5" x14ac:dyDescent="0.25">
      <c r="A176" s="692"/>
      <c r="B176" s="622"/>
      <c r="C176" s="369" t="str">
        <f>'таланты+инициативы0,275'!A270</f>
        <v>наклейка на стенд 20*120</v>
      </c>
      <c r="D176" s="63" t="str">
        <f>'натур показатели патриотика'!D195</f>
        <v>шт</v>
      </c>
      <c r="E176" s="161">
        <f>'таланты+инициативы0,275'!D269</f>
        <v>715.00000000000011</v>
      </c>
    </row>
    <row r="177" spans="1:5" x14ac:dyDescent="0.25">
      <c r="A177" s="692"/>
      <c r="B177" s="622"/>
      <c r="C177" s="369" t="str">
        <f>'таланты+инициативы0,275'!A271</f>
        <v>наклейка на стенд 20*200</v>
      </c>
      <c r="D177" s="63" t="str">
        <f>'натур показатели патриотика'!D196</f>
        <v>шт</v>
      </c>
      <c r="E177" s="161">
        <f>'таланты+инициативы0,275'!D270</f>
        <v>1.6500000000000001</v>
      </c>
    </row>
    <row r="178" spans="1:5" x14ac:dyDescent="0.25">
      <c r="A178" s="692"/>
      <c r="B178" s="622"/>
      <c r="C178" s="369" t="str">
        <f>'таланты+инициативы0,275'!A272</f>
        <v>флажок настольный</v>
      </c>
      <c r="D178" s="63" t="str">
        <f>'натур показатели патриотика'!D197</f>
        <v>шт</v>
      </c>
      <c r="E178" s="161">
        <f>'таланты+инициативы0,275'!D271</f>
        <v>0.27500000000000002</v>
      </c>
    </row>
    <row r="179" spans="1:5" x14ac:dyDescent="0.25">
      <c r="A179" s="692"/>
      <c r="B179" s="622"/>
      <c r="C179" s="369" t="str">
        <f>'таланты+инициативы0,275'!A273</f>
        <v>флагшток настольный</v>
      </c>
      <c r="D179" s="63" t="str">
        <f>'натур показатели патриотика'!D198</f>
        <v>шт</v>
      </c>
      <c r="E179" s="161">
        <f>'таланты+инициативы0,275'!D272</f>
        <v>4.125</v>
      </c>
    </row>
    <row r="180" spans="1:5" x14ac:dyDescent="0.25">
      <c r="A180" s="692"/>
      <c r="B180" s="622"/>
      <c r="C180" s="369" t="str">
        <f>'таланты+инициативы0,275'!A274</f>
        <v>флаг 1*1,5</v>
      </c>
      <c r="D180" s="63" t="str">
        <f>'натур показатели патриотика'!D199</f>
        <v>шт</v>
      </c>
      <c r="E180" s="161">
        <f>'таланты+инициативы0,275'!D273</f>
        <v>1.375</v>
      </c>
    </row>
    <row r="181" spans="1:5" x14ac:dyDescent="0.25">
      <c r="A181" s="692"/>
      <c r="B181" s="622"/>
      <c r="C181" s="369" t="str">
        <f>'таланты+инициативы0,275'!A275</f>
        <v>табличка кабинетная</v>
      </c>
      <c r="D181" s="63" t="str">
        <f>'натур показатели патриотика'!D200</f>
        <v>шт</v>
      </c>
      <c r="E181" s="161">
        <f>'таланты+инициативы0,275'!D274</f>
        <v>0.82500000000000007</v>
      </c>
    </row>
    <row r="182" spans="1:5" x14ac:dyDescent="0.25">
      <c r="A182" s="692"/>
      <c r="B182" s="622"/>
      <c r="C182" s="369" t="str">
        <f>'таланты+инициативы0,275'!A276</f>
        <v xml:space="preserve">футболки по флагманским программам </v>
      </c>
      <c r="D182" s="63" t="str">
        <f>'натур показатели патриотика'!D201</f>
        <v>шт</v>
      </c>
      <c r="E182" s="161">
        <f>'таланты+инициативы0,275'!D275</f>
        <v>1.9250000000000003</v>
      </c>
    </row>
    <row r="183" spans="1:5" x14ac:dyDescent="0.25">
      <c r="A183" s="692"/>
      <c r="B183" s="622"/>
      <c r="C183" s="369" t="str">
        <f>'таланты+инициативы0,275'!A277</f>
        <v>жалюзи 40 см</v>
      </c>
      <c r="D183" s="63" t="str">
        <f>'натур показатели патриотика'!D202</f>
        <v>шт</v>
      </c>
      <c r="E183" s="161">
        <f>'таланты+инициативы0,275'!D276</f>
        <v>5.5</v>
      </c>
    </row>
    <row r="184" spans="1:5" x14ac:dyDescent="0.25">
      <c r="A184" s="692"/>
      <c r="B184" s="622"/>
      <c r="C184" s="369" t="str">
        <f>'таланты+инициативы0,275'!A278</f>
        <v>жалюзи 50 см</v>
      </c>
      <c r="D184" s="63" t="str">
        <f>'натур показатели патриотика'!D203</f>
        <v>шт</v>
      </c>
      <c r="E184" s="161">
        <f>'таланты+инициативы0,275'!D277</f>
        <v>4.125</v>
      </c>
    </row>
    <row r="185" spans="1:5" x14ac:dyDescent="0.25">
      <c r="A185" s="692"/>
      <c r="B185" s="622"/>
      <c r="C185" s="369" t="str">
        <f>'таланты+инициативы0,275'!A279</f>
        <v>штора блэк аут</v>
      </c>
      <c r="D185" s="63" t="str">
        <f>'натур показатели патриотика'!D204</f>
        <v>шт</v>
      </c>
      <c r="E185" s="161">
        <f>'таланты+инициативы0,275'!D278</f>
        <v>4.125</v>
      </c>
    </row>
    <row r="186" spans="1:5" x14ac:dyDescent="0.25">
      <c r="A186" s="692"/>
      <c r="B186" s="622"/>
      <c r="C186" s="369" t="str">
        <f>'таланты+инициативы0,275'!A280</f>
        <v>ручка двусторонняя дверная</v>
      </c>
      <c r="D186" s="63" t="str">
        <f>'натур показатели патриотика'!D205</f>
        <v>шт</v>
      </c>
      <c r="E186" s="161">
        <f>'таланты+инициативы0,275'!D279</f>
        <v>1.9250000000000003</v>
      </c>
    </row>
    <row r="187" spans="1:5" x14ac:dyDescent="0.25">
      <c r="A187" s="692"/>
      <c r="B187" s="622"/>
      <c r="C187" s="369" t="str">
        <f>'таланты+инициативы0,275'!A281</f>
        <v>доска меловая</v>
      </c>
      <c r="D187" s="63" t="str">
        <f>'натур показатели патриотика'!D206</f>
        <v>шт</v>
      </c>
      <c r="E187" s="161">
        <f>'таланты+инициативы0,275'!D280</f>
        <v>1.9250000000000003</v>
      </c>
    </row>
    <row r="188" spans="1:5" x14ac:dyDescent="0.25">
      <c r="A188" s="692"/>
      <c r="B188" s="622"/>
      <c r="C188" s="369" t="str">
        <f>'таланты+инициативы0,275'!A282</f>
        <v xml:space="preserve">буклетов агитационных </v>
      </c>
      <c r="D188" s="63" t="str">
        <f>'натур показатели патриотика'!D207</f>
        <v>шт</v>
      </c>
      <c r="E188" s="161">
        <f>'таланты+инициативы0,275'!D281</f>
        <v>0.27500000000000002</v>
      </c>
    </row>
    <row r="189" spans="1:5" x14ac:dyDescent="0.25">
      <c r="A189" s="692"/>
      <c r="B189" s="622"/>
      <c r="C189" s="369" t="str">
        <f>'таланты+инициативы0,275'!A283</f>
        <v xml:space="preserve">материалы для ремонта </v>
      </c>
      <c r="D189" s="63" t="str">
        <f>'натур показатели патриотика'!D208</f>
        <v>шт</v>
      </c>
      <c r="E189" s="161">
        <f>'таланты+инициативы0,275'!D282</f>
        <v>27.500000000000004</v>
      </c>
    </row>
    <row r="190" spans="1:5" x14ac:dyDescent="0.25">
      <c r="A190" s="692"/>
      <c r="B190" s="622"/>
      <c r="C190" s="369" t="str">
        <f>'таланты+инициативы0,275'!A284</f>
        <v xml:space="preserve">гравийная крошка </v>
      </c>
      <c r="D190" s="63" t="str">
        <f>'натур показатели патриотика'!D209</f>
        <v>шт</v>
      </c>
      <c r="E190" s="161">
        <f>'таланты+инициативы0,275'!D283</f>
        <v>0.27500000000000002</v>
      </c>
    </row>
    <row r="191" spans="1:5" x14ac:dyDescent="0.25">
      <c r="A191" s="692"/>
      <c r="B191" s="622"/>
      <c r="C191" s="369" t="str">
        <f>'таланты+инициативы0,275'!A285</f>
        <v>баннер 2*3 м. «МЦ «АУРУМ»</v>
      </c>
      <c r="D191" s="63" t="str">
        <f>'натур показатели патриотика'!D210</f>
        <v>шт</v>
      </c>
      <c r="E191" s="161">
        <f>'таланты+инициативы0,275'!D284</f>
        <v>8.25</v>
      </c>
    </row>
    <row r="192" spans="1:5" x14ac:dyDescent="0.25">
      <c r="A192" s="692"/>
      <c r="B192" s="622"/>
      <c r="C192" s="369" t="str">
        <f>'таланты+инициативы0,275'!A286</f>
        <v>баннер «Виды деятельности», 3*4 м</v>
      </c>
      <c r="D192" s="63" t="str">
        <f>'натур показатели патриотика'!D211</f>
        <v>шт</v>
      </c>
      <c r="E192" s="161">
        <f>'таланты+инициативы0,275'!D285</f>
        <v>0.27500000000000002</v>
      </c>
    </row>
    <row r="193" spans="1:5" hidden="1" x14ac:dyDescent="0.25">
      <c r="A193" s="692"/>
      <c r="B193" s="622"/>
      <c r="C193" s="369">
        <f>'таланты+инициативы0,275'!A287</f>
        <v>0</v>
      </c>
      <c r="D193" s="63" t="str">
        <f>'натур показатели патриотика'!D212</f>
        <v>шт</v>
      </c>
      <c r="E193" s="161">
        <f>'таланты+инициативы0,275'!D286</f>
        <v>0.27500000000000002</v>
      </c>
    </row>
    <row r="194" spans="1:5" hidden="1" x14ac:dyDescent="0.25">
      <c r="A194" s="692"/>
      <c r="B194" s="622"/>
      <c r="C194" s="369">
        <f>'таланты+инициативы0,275'!A288</f>
        <v>0</v>
      </c>
      <c r="D194" s="63">
        <f>'натур показатели патриотика'!D213</f>
        <v>0</v>
      </c>
      <c r="E194" s="161" t="e">
        <f>'таланты+инициативы0,275'!D287</f>
        <v>#REF!</v>
      </c>
    </row>
    <row r="195" spans="1:5" hidden="1" x14ac:dyDescent="0.25">
      <c r="A195" s="692"/>
      <c r="B195" s="622"/>
      <c r="C195" s="369">
        <f>'таланты+инициативы0,275'!A289</f>
        <v>0</v>
      </c>
      <c r="D195" s="63">
        <f>'натур показатели патриотика'!D214</f>
        <v>0</v>
      </c>
      <c r="E195" s="161" t="e">
        <f>'таланты+инициативы0,275'!D288</f>
        <v>#REF!</v>
      </c>
    </row>
    <row r="196" spans="1:5" ht="22.5" hidden="1" customHeight="1" x14ac:dyDescent="0.25">
      <c r="A196" s="692"/>
      <c r="B196" s="622"/>
      <c r="C196" s="369">
        <f>'таланты+инициативы0,275'!A290</f>
        <v>0</v>
      </c>
      <c r="D196" s="63">
        <f>'натур показатели патриотика'!D215</f>
        <v>0</v>
      </c>
      <c r="E196" s="161" t="e">
        <f>'таланты+инициативы0,275'!D289</f>
        <v>#REF!</v>
      </c>
    </row>
    <row r="197" spans="1:5" hidden="1" x14ac:dyDescent="0.25">
      <c r="A197" s="692"/>
      <c r="B197" s="622"/>
      <c r="C197" s="369">
        <f>'таланты+инициативы0,275'!A291</f>
        <v>0</v>
      </c>
      <c r="D197" s="63">
        <f>'натур показатели патриотика'!D216</f>
        <v>0</v>
      </c>
      <c r="E197" s="161" t="e">
        <f>'таланты+инициативы0,275'!D290</f>
        <v>#REF!</v>
      </c>
    </row>
    <row r="198" spans="1:5" hidden="1" x14ac:dyDescent="0.25">
      <c r="A198" s="692"/>
      <c r="B198" s="622"/>
      <c r="C198" s="369">
        <f>'таланты+инициативы0,275'!A292</f>
        <v>0</v>
      </c>
      <c r="D198" s="63">
        <f>'натур показатели патриотика'!D217</f>
        <v>0</v>
      </c>
      <c r="E198" s="161" t="e">
        <f>'таланты+инициативы0,275'!D291</f>
        <v>#REF!</v>
      </c>
    </row>
    <row r="199" spans="1:5" hidden="1" x14ac:dyDescent="0.25">
      <c r="A199" s="692"/>
      <c r="B199" s="622"/>
      <c r="C199" s="369">
        <f>'таланты+инициативы0,275'!A293</f>
        <v>0</v>
      </c>
      <c r="D199" s="63">
        <f>'натур показатели патриотика'!D218</f>
        <v>0</v>
      </c>
      <c r="E199" s="161" t="e">
        <f>'таланты+инициативы0,275'!D292</f>
        <v>#REF!</v>
      </c>
    </row>
    <row r="200" spans="1:5" hidden="1" x14ac:dyDescent="0.25">
      <c r="A200" s="692"/>
      <c r="B200" s="622"/>
      <c r="C200" s="369">
        <f>'таланты+инициативы0,275'!A294</f>
        <v>0</v>
      </c>
      <c r="D200" s="63">
        <f>'натур показатели патриотика'!D219</f>
        <v>0</v>
      </c>
      <c r="E200" s="161" t="e">
        <f>'таланты+инициативы0,275'!D293</f>
        <v>#REF!</v>
      </c>
    </row>
    <row r="201" spans="1:5" hidden="1" x14ac:dyDescent="0.25">
      <c r="A201" s="692"/>
      <c r="B201" s="622"/>
      <c r="C201" s="369">
        <f>'таланты+инициативы0,275'!A295</f>
        <v>0</v>
      </c>
      <c r="D201" s="63">
        <f>'натур показатели патриотика'!D220</f>
        <v>0</v>
      </c>
      <c r="E201" s="161" t="e">
        <f>'таланты+инициативы0,275'!D294</f>
        <v>#REF!</v>
      </c>
    </row>
    <row r="202" spans="1:5" hidden="1" x14ac:dyDescent="0.25">
      <c r="A202" s="692"/>
      <c r="B202" s="622"/>
      <c r="C202" s="369">
        <f>'таланты+инициативы0,275'!A296</f>
        <v>0</v>
      </c>
      <c r="D202" s="63">
        <f>'натур показатели патриотика'!D221</f>
        <v>0</v>
      </c>
      <c r="E202" s="161" t="e">
        <f>'таланты+инициативы0,275'!D295</f>
        <v>#REF!</v>
      </c>
    </row>
    <row r="203" spans="1:5" hidden="1" x14ac:dyDescent="0.25">
      <c r="A203" s="692"/>
      <c r="B203" s="622"/>
      <c r="C203" s="369">
        <f>'таланты+инициативы0,275'!A297</f>
        <v>0</v>
      </c>
      <c r="D203" s="63">
        <f>'натур показатели патриотика'!D222</f>
        <v>0</v>
      </c>
      <c r="E203" s="161" t="e">
        <f>'таланты+инициативы0,275'!D296</f>
        <v>#REF!</v>
      </c>
    </row>
    <row r="204" spans="1:5" hidden="1" x14ac:dyDescent="0.25">
      <c r="A204" s="692"/>
      <c r="B204" s="622"/>
      <c r="C204" s="369">
        <f>'таланты+инициативы0,275'!A298</f>
        <v>0</v>
      </c>
      <c r="D204" s="63">
        <f>'натур показатели патриотика'!D223</f>
        <v>0</v>
      </c>
      <c r="E204" s="161" t="e">
        <f>'таланты+инициативы0,275'!D297</f>
        <v>#REF!</v>
      </c>
    </row>
    <row r="205" spans="1:5" hidden="1" x14ac:dyDescent="0.25">
      <c r="A205" s="692"/>
      <c r="B205" s="622"/>
      <c r="C205" s="369">
        <f>'таланты+инициативы0,275'!A299</f>
        <v>0</v>
      </c>
      <c r="D205" s="63">
        <f>'натур показатели патриотика'!D224</f>
        <v>0</v>
      </c>
      <c r="E205" s="161" t="e">
        <f>'таланты+инициативы0,275'!D298</f>
        <v>#REF!</v>
      </c>
    </row>
    <row r="206" spans="1:5" hidden="1" x14ac:dyDescent="0.25">
      <c r="A206" s="692"/>
      <c r="B206" s="622"/>
      <c r="C206" s="369">
        <f>'таланты+инициативы0,275'!A300</f>
        <v>0</v>
      </c>
      <c r="D206" s="63">
        <f>'натур показатели патриотика'!D225</f>
        <v>0</v>
      </c>
      <c r="E206" s="161" t="e">
        <f>'таланты+инициативы0,275'!D299</f>
        <v>#REF!</v>
      </c>
    </row>
    <row r="207" spans="1:5" hidden="1" x14ac:dyDescent="0.25">
      <c r="A207" s="692"/>
      <c r="B207" s="622"/>
      <c r="C207" s="369">
        <f>'таланты+инициативы0,275'!A301</f>
        <v>0</v>
      </c>
      <c r="D207" s="63">
        <f>'натур показатели патриотика'!D226</f>
        <v>0</v>
      </c>
      <c r="E207" s="161" t="e">
        <f>'таланты+инициативы0,275'!D300</f>
        <v>#REF!</v>
      </c>
    </row>
    <row r="208" spans="1:5" hidden="1" x14ac:dyDescent="0.25">
      <c r="A208" s="692"/>
      <c r="B208" s="622"/>
      <c r="C208" s="369">
        <f>'таланты+инициативы0,275'!A302</f>
        <v>0</v>
      </c>
      <c r="D208" s="63">
        <f>'натур показатели патриотика'!D227</f>
        <v>0</v>
      </c>
      <c r="E208" s="161" t="e">
        <f>'таланты+инициативы0,275'!D301</f>
        <v>#REF!</v>
      </c>
    </row>
    <row r="209" spans="1:5" hidden="1" x14ac:dyDescent="0.25">
      <c r="A209" s="692"/>
      <c r="B209" s="622"/>
      <c r="C209" s="369">
        <f>'таланты+инициативы0,275'!A303</f>
        <v>0</v>
      </c>
      <c r="D209" s="63">
        <f>'натур показатели патриотика'!D228</f>
        <v>0</v>
      </c>
      <c r="E209" s="161" t="e">
        <f>'таланты+инициативы0,275'!D302</f>
        <v>#REF!</v>
      </c>
    </row>
    <row r="210" spans="1:5" hidden="1" x14ac:dyDescent="0.25">
      <c r="A210" s="692"/>
      <c r="B210" s="622"/>
      <c r="C210" s="369">
        <f>'таланты+инициативы0,275'!A304</f>
        <v>0</v>
      </c>
      <c r="D210" s="63">
        <f>'натур показатели патриотика'!D229</f>
        <v>0</v>
      </c>
      <c r="E210" s="161" t="e">
        <f>'таланты+инициативы0,275'!D303</f>
        <v>#REF!</v>
      </c>
    </row>
    <row r="211" spans="1:5" hidden="1" x14ac:dyDescent="0.25">
      <c r="A211" s="692"/>
      <c r="B211" s="622"/>
      <c r="C211" s="369">
        <f>'таланты+инициативы0,275'!A305</f>
        <v>0</v>
      </c>
      <c r="D211" s="63">
        <f>'натур показатели патриотика'!D230</f>
        <v>0</v>
      </c>
      <c r="E211" s="161" t="e">
        <f>'таланты+инициативы0,275'!D304</f>
        <v>#REF!</v>
      </c>
    </row>
    <row r="212" spans="1:5" hidden="1" x14ac:dyDescent="0.25">
      <c r="A212" s="692"/>
      <c r="B212" s="622"/>
      <c r="C212" s="369">
        <f>'таланты+инициативы0,275'!A306</f>
        <v>0</v>
      </c>
      <c r="D212" s="63">
        <f>'натур показатели патриотика'!D231</f>
        <v>0</v>
      </c>
      <c r="E212" s="161" t="e">
        <f>'таланты+инициативы0,275'!D305</f>
        <v>#REF!</v>
      </c>
    </row>
    <row r="213" spans="1:5" hidden="1" x14ac:dyDescent="0.25">
      <c r="A213" s="692"/>
      <c r="B213" s="622"/>
      <c r="C213" s="369">
        <f>'таланты+инициативы0,275'!A307</f>
        <v>0</v>
      </c>
      <c r="D213" s="63">
        <f>'натур показатели патриотика'!D232</f>
        <v>0</v>
      </c>
      <c r="E213" s="161" t="e">
        <f>'таланты+инициативы0,275'!D306</f>
        <v>#REF!</v>
      </c>
    </row>
    <row r="214" spans="1:5" hidden="1" x14ac:dyDescent="0.25">
      <c r="A214" s="692"/>
      <c r="B214" s="622"/>
      <c r="C214" s="369">
        <f>'таланты+инициативы0,275'!A308</f>
        <v>0</v>
      </c>
      <c r="D214" s="63">
        <f>'натур показатели патриотика'!D233</f>
        <v>0</v>
      </c>
      <c r="E214" s="161" t="e">
        <f>'таланты+инициативы0,275'!D307</f>
        <v>#REF!</v>
      </c>
    </row>
    <row r="215" spans="1:5" hidden="1" x14ac:dyDescent="0.25">
      <c r="A215" s="692"/>
      <c r="B215" s="622"/>
      <c r="C215" s="369">
        <f>'таланты+инициативы0,275'!A309</f>
        <v>0</v>
      </c>
      <c r="D215" s="63">
        <f>'натур показатели патриотика'!D234</f>
        <v>0</v>
      </c>
      <c r="E215" s="161" t="e">
        <f>'таланты+инициативы0,275'!D308</f>
        <v>#REF!</v>
      </c>
    </row>
    <row r="216" spans="1:5" hidden="1" x14ac:dyDescent="0.25">
      <c r="A216" s="692"/>
      <c r="B216" s="622"/>
      <c r="C216" s="369">
        <f>'таланты+инициативы0,275'!A310</f>
        <v>0</v>
      </c>
      <c r="D216" s="63">
        <f>'натур показатели патриотика'!D235</f>
        <v>0</v>
      </c>
      <c r="E216" s="161" t="e">
        <f>'таланты+инициативы0,275'!D309</f>
        <v>#REF!</v>
      </c>
    </row>
    <row r="217" spans="1:5" hidden="1" x14ac:dyDescent="0.25">
      <c r="A217" s="692"/>
      <c r="B217" s="622"/>
      <c r="C217" s="369">
        <f>'таланты+инициативы0,275'!A311</f>
        <v>0</v>
      </c>
      <c r="D217" s="63">
        <f>'натур показатели патриотика'!D236</f>
        <v>0</v>
      </c>
      <c r="E217" s="161" t="e">
        <f>'таланты+инициативы0,275'!D310</f>
        <v>#REF!</v>
      </c>
    </row>
    <row r="218" spans="1:5" hidden="1" x14ac:dyDescent="0.25">
      <c r="A218" s="692"/>
      <c r="B218" s="622"/>
      <c r="C218" s="369">
        <f>'таланты+инициативы0,275'!A312</f>
        <v>0</v>
      </c>
      <c r="D218" s="63">
        <f>'натур показатели патриотика'!D237</f>
        <v>0</v>
      </c>
      <c r="E218" s="161" t="e">
        <f>'таланты+инициативы0,275'!D311</f>
        <v>#REF!</v>
      </c>
    </row>
    <row r="219" spans="1:5" hidden="1" x14ac:dyDescent="0.25">
      <c r="A219" s="692"/>
      <c r="B219" s="622"/>
      <c r="C219" s="369">
        <f>'таланты+инициативы0,275'!A313</f>
        <v>0</v>
      </c>
      <c r="D219" s="63">
        <f>'натур показатели патриотика'!D238</f>
        <v>0</v>
      </c>
      <c r="E219" s="161" t="e">
        <f>'таланты+инициативы0,275'!D312</f>
        <v>#REF!</v>
      </c>
    </row>
    <row r="220" spans="1:5" hidden="1" x14ac:dyDescent="0.25">
      <c r="A220" s="692"/>
      <c r="B220" s="622"/>
      <c r="C220" s="369">
        <f>'таланты+инициативы0,275'!A314</f>
        <v>0</v>
      </c>
      <c r="D220" s="63">
        <f>'натур показатели патриотика'!D239</f>
        <v>0</v>
      </c>
      <c r="E220" s="161" t="e">
        <f>'таланты+инициативы0,275'!D313</f>
        <v>#REF!</v>
      </c>
    </row>
    <row r="221" spans="1:5" hidden="1" x14ac:dyDescent="0.25">
      <c r="A221" s="692"/>
      <c r="B221" s="622"/>
      <c r="C221" s="369">
        <f>'таланты+инициативы0,275'!A315</f>
        <v>0</v>
      </c>
      <c r="D221" s="63">
        <f>'натур показатели патриотика'!D240</f>
        <v>0</v>
      </c>
      <c r="E221" s="161" t="e">
        <f>'таланты+инициативы0,275'!D314</f>
        <v>#REF!</v>
      </c>
    </row>
    <row r="222" spans="1:5" hidden="1" x14ac:dyDescent="0.25">
      <c r="A222" s="692"/>
      <c r="B222" s="622"/>
      <c r="C222" s="369">
        <f>'таланты+инициативы0,275'!A316</f>
        <v>0</v>
      </c>
      <c r="D222" s="63">
        <f>'натур показатели патриотика'!D241</f>
        <v>0</v>
      </c>
      <c r="E222" s="161" t="e">
        <f>'таланты+инициативы0,275'!D315</f>
        <v>#REF!</v>
      </c>
    </row>
    <row r="223" spans="1:5" hidden="1" x14ac:dyDescent="0.25">
      <c r="A223" s="692"/>
      <c r="B223" s="622"/>
      <c r="C223" s="369">
        <f>'таланты+инициативы0,275'!A317</f>
        <v>0</v>
      </c>
      <c r="D223" s="63">
        <f>'натур показатели патриотика'!D242</f>
        <v>0</v>
      </c>
      <c r="E223" s="161" t="e">
        <f>'таланты+инициативы0,275'!D316</f>
        <v>#REF!</v>
      </c>
    </row>
    <row r="224" spans="1:5" hidden="1" x14ac:dyDescent="0.25">
      <c r="A224" s="692"/>
      <c r="B224" s="622"/>
      <c r="C224" s="369">
        <f>'таланты+инициативы0,275'!A318</f>
        <v>0</v>
      </c>
      <c r="D224" s="63">
        <f>'натур показатели патриотика'!D243</f>
        <v>0</v>
      </c>
      <c r="E224" s="161" t="e">
        <f>'таланты+инициативы0,275'!D317</f>
        <v>#REF!</v>
      </c>
    </row>
    <row r="225" spans="1:5" hidden="1" x14ac:dyDescent="0.25">
      <c r="A225" s="692"/>
      <c r="B225" s="622"/>
      <c r="C225" s="369">
        <f>'таланты+инициативы0,275'!A319</f>
        <v>0</v>
      </c>
      <c r="D225" s="63">
        <f>'натур показатели патриотика'!D244</f>
        <v>0</v>
      </c>
      <c r="E225" s="161" t="e">
        <f>'таланты+инициативы0,275'!D318</f>
        <v>#REF!</v>
      </c>
    </row>
    <row r="226" spans="1:5" hidden="1" x14ac:dyDescent="0.25">
      <c r="A226" s="692"/>
      <c r="B226" s="622"/>
      <c r="C226" s="369">
        <f>'таланты+инициативы0,275'!A320</f>
        <v>0</v>
      </c>
      <c r="D226" s="63">
        <f>'натур показатели патриотика'!D245</f>
        <v>0</v>
      </c>
      <c r="E226" s="161" t="e">
        <f>'таланты+инициативы0,275'!D319</f>
        <v>#REF!</v>
      </c>
    </row>
    <row r="227" spans="1:5" hidden="1" x14ac:dyDescent="0.25">
      <c r="A227" s="692"/>
      <c r="B227" s="622"/>
      <c r="C227" s="369">
        <f>'таланты+инициативы0,275'!A321</f>
        <v>0</v>
      </c>
      <c r="D227" s="63">
        <f>'натур показатели патриотика'!D246</f>
        <v>0</v>
      </c>
      <c r="E227" s="161" t="e">
        <f>'таланты+инициативы0,275'!D320</f>
        <v>#REF!</v>
      </c>
    </row>
    <row r="228" spans="1:5" hidden="1" x14ac:dyDescent="0.25">
      <c r="A228" s="692"/>
      <c r="B228" s="622"/>
      <c r="C228" s="369">
        <f>'таланты+инициативы0,275'!A322</f>
        <v>0</v>
      </c>
      <c r="D228" s="63">
        <f>'натур показатели патриотика'!D247</f>
        <v>0</v>
      </c>
      <c r="E228" s="161" t="e">
        <f>'таланты+инициативы0,275'!D321</f>
        <v>#REF!</v>
      </c>
    </row>
    <row r="229" spans="1:5" hidden="1" x14ac:dyDescent="0.25">
      <c r="A229" s="692"/>
      <c r="B229" s="622"/>
      <c r="C229" s="369">
        <f>'таланты+инициативы0,275'!A323</f>
        <v>0</v>
      </c>
      <c r="D229" s="63">
        <f>'натур показатели патриотика'!D248</f>
        <v>0</v>
      </c>
      <c r="E229" s="161" t="e">
        <f>'таланты+инициативы0,275'!D322</f>
        <v>#REF!</v>
      </c>
    </row>
    <row r="230" spans="1:5" hidden="1" x14ac:dyDescent="0.25">
      <c r="A230" s="692"/>
      <c r="B230" s="622"/>
      <c r="C230" s="369">
        <f>'таланты+инициативы0,275'!A324</f>
        <v>0</v>
      </c>
      <c r="D230" s="63">
        <f>'натур показатели патриотика'!D249</f>
        <v>0</v>
      </c>
      <c r="E230" s="161" t="e">
        <f>'таланты+инициативы0,275'!D323</f>
        <v>#REF!</v>
      </c>
    </row>
    <row r="231" spans="1:5" hidden="1" x14ac:dyDescent="0.25">
      <c r="A231" s="692"/>
      <c r="B231" s="622"/>
      <c r="C231" s="369">
        <f>'таланты+инициативы0,275'!A325</f>
        <v>0</v>
      </c>
      <c r="D231" s="63">
        <f>'натур показатели патриотика'!D250</f>
        <v>0</v>
      </c>
      <c r="E231" s="161" t="e">
        <f>'таланты+инициативы0,275'!D324</f>
        <v>#REF!</v>
      </c>
    </row>
    <row r="232" spans="1:5" hidden="1" x14ac:dyDescent="0.25">
      <c r="A232" s="692"/>
      <c r="B232" s="622"/>
      <c r="C232" s="369">
        <f>'таланты+инициативы0,275'!A326</f>
        <v>0</v>
      </c>
      <c r="D232" s="63">
        <f>'натур показатели патриотика'!D251</f>
        <v>0</v>
      </c>
      <c r="E232" s="161" t="e">
        <f>'таланты+инициативы0,275'!D325</f>
        <v>#REF!</v>
      </c>
    </row>
    <row r="233" spans="1:5" hidden="1" x14ac:dyDescent="0.25">
      <c r="A233" s="692"/>
      <c r="B233" s="622"/>
      <c r="C233" s="369">
        <f>'таланты+инициативы0,275'!A327</f>
        <v>0</v>
      </c>
      <c r="D233" s="63">
        <f>'натур показатели патриотика'!D252</f>
        <v>0</v>
      </c>
      <c r="E233" s="161" t="e">
        <f>'таланты+инициативы0,275'!D326</f>
        <v>#REF!</v>
      </c>
    </row>
    <row r="234" spans="1:5" hidden="1" x14ac:dyDescent="0.25">
      <c r="A234" s="692"/>
      <c r="B234" s="622"/>
      <c r="C234" s="369">
        <f>'таланты+инициативы0,275'!A328</f>
        <v>0</v>
      </c>
      <c r="D234" s="63">
        <f>'натур показатели патриотика'!D253</f>
        <v>0</v>
      </c>
      <c r="E234" s="161" t="e">
        <f>'таланты+инициативы0,275'!D327</f>
        <v>#REF!</v>
      </c>
    </row>
    <row r="235" spans="1:5" hidden="1" x14ac:dyDescent="0.25">
      <c r="A235" s="692"/>
      <c r="B235" s="622"/>
      <c r="C235" s="369">
        <f>'таланты+инициативы0,275'!A329</f>
        <v>0</v>
      </c>
      <c r="D235" s="63">
        <f>'натур показатели патриотика'!D254</f>
        <v>0</v>
      </c>
      <c r="E235" s="161" t="e">
        <f>'таланты+инициативы0,275'!D328</f>
        <v>#REF!</v>
      </c>
    </row>
    <row r="236" spans="1:5" hidden="1" x14ac:dyDescent="0.25">
      <c r="A236" s="692"/>
      <c r="B236" s="622"/>
      <c r="C236" s="369">
        <f>'таланты+инициативы0,275'!A330</f>
        <v>0</v>
      </c>
      <c r="D236" s="63">
        <f>'натур показатели патриотика'!D255</f>
        <v>0</v>
      </c>
      <c r="E236" s="161" t="e">
        <f>'таланты+инициативы0,275'!D329</f>
        <v>#REF!</v>
      </c>
    </row>
    <row r="237" spans="1:5" hidden="1" x14ac:dyDescent="0.25">
      <c r="A237" s="692"/>
      <c r="B237" s="622"/>
      <c r="C237" s="369">
        <f>'таланты+инициативы0,275'!A331</f>
        <v>0</v>
      </c>
      <c r="D237" s="63">
        <f>'натур показатели патриотика'!D256</f>
        <v>0</v>
      </c>
      <c r="E237" s="161" t="e">
        <f>'таланты+инициативы0,275'!D330</f>
        <v>#REF!</v>
      </c>
    </row>
    <row r="238" spans="1:5" hidden="1" x14ac:dyDescent="0.25">
      <c r="A238" s="692"/>
      <c r="B238" s="622"/>
      <c r="C238" s="369">
        <f>'таланты+инициативы0,275'!A332</f>
        <v>0</v>
      </c>
      <c r="D238" s="63">
        <f>'натур показатели патриотика'!D257</f>
        <v>0</v>
      </c>
      <c r="E238" s="161" t="e">
        <f>'таланты+инициативы0,275'!D331</f>
        <v>#REF!</v>
      </c>
    </row>
    <row r="239" spans="1:5" hidden="1" x14ac:dyDescent="0.25">
      <c r="A239" s="692"/>
      <c r="B239" s="622"/>
      <c r="C239" s="369">
        <f>'таланты+инициативы0,275'!A333</f>
        <v>0</v>
      </c>
      <c r="D239" s="63">
        <f>'натур показатели патриотика'!D258</f>
        <v>0</v>
      </c>
      <c r="E239" s="161" t="e">
        <f>'таланты+инициативы0,275'!D332</f>
        <v>#REF!</v>
      </c>
    </row>
    <row r="240" spans="1:5" hidden="1" x14ac:dyDescent="0.25">
      <c r="A240" s="692"/>
      <c r="B240" s="622"/>
      <c r="C240" s="369">
        <f>'таланты+инициативы0,275'!A334</f>
        <v>0</v>
      </c>
      <c r="D240" s="63">
        <f>'натур показатели патриотика'!D259</f>
        <v>0</v>
      </c>
      <c r="E240" s="161" t="e">
        <f>'таланты+инициативы0,275'!D333</f>
        <v>#REF!</v>
      </c>
    </row>
    <row r="241" spans="1:5" hidden="1" x14ac:dyDescent="0.25">
      <c r="A241" s="692"/>
      <c r="B241" s="622"/>
      <c r="C241" s="369">
        <f>'таланты+инициативы0,275'!A335</f>
        <v>0</v>
      </c>
      <c r="D241" s="63">
        <f>'натур показатели патриотика'!D260</f>
        <v>0</v>
      </c>
      <c r="E241" s="161" t="e">
        <f>'таланты+инициативы0,275'!D334</f>
        <v>#REF!</v>
      </c>
    </row>
    <row r="242" spans="1:5" hidden="1" x14ac:dyDescent="0.25">
      <c r="A242" s="692"/>
      <c r="B242" s="622"/>
      <c r="C242" s="369">
        <f>'таланты+инициативы0,275'!A336</f>
        <v>0</v>
      </c>
      <c r="D242" s="63">
        <f>'натур показатели патриотика'!D261</f>
        <v>0</v>
      </c>
      <c r="E242" s="161" t="e">
        <f>'таланты+инициативы0,275'!D335</f>
        <v>#REF!</v>
      </c>
    </row>
    <row r="243" spans="1:5" hidden="1" x14ac:dyDescent="0.25">
      <c r="A243" s="692"/>
      <c r="B243" s="622"/>
      <c r="C243" s="369">
        <f>'таланты+инициативы0,275'!A337</f>
        <v>0</v>
      </c>
      <c r="D243" s="63">
        <f>'натур показатели патриотика'!D262</f>
        <v>0</v>
      </c>
      <c r="E243" s="161" t="e">
        <f>'таланты+инициативы0,275'!D336</f>
        <v>#REF!</v>
      </c>
    </row>
    <row r="244" spans="1:5" hidden="1" x14ac:dyDescent="0.25">
      <c r="A244" s="692"/>
      <c r="B244" s="622"/>
      <c r="C244" s="369">
        <f>'таланты+инициативы0,275'!A338</f>
        <v>0</v>
      </c>
      <c r="D244" s="63">
        <f>'натур показатели патриотика'!D263</f>
        <v>0</v>
      </c>
      <c r="E244" s="161" t="e">
        <f>'таланты+инициативы0,275'!D337</f>
        <v>#REF!</v>
      </c>
    </row>
    <row r="245" spans="1:5" hidden="1" x14ac:dyDescent="0.25">
      <c r="A245" s="692"/>
      <c r="B245" s="622"/>
      <c r="C245" s="369">
        <f>'таланты+инициативы0,275'!A339</f>
        <v>0</v>
      </c>
      <c r="D245" s="63">
        <f>'натур показатели патриотика'!D264</f>
        <v>0</v>
      </c>
      <c r="E245" s="161" t="e">
        <f>'таланты+инициативы0,275'!D338</f>
        <v>#REF!</v>
      </c>
    </row>
    <row r="246" spans="1:5" hidden="1" x14ac:dyDescent="0.25">
      <c r="A246" s="692"/>
      <c r="B246" s="622"/>
      <c r="C246" s="369">
        <f>'таланты+инициативы0,275'!A340</f>
        <v>0</v>
      </c>
      <c r="D246" s="63">
        <f>'натур показатели патриотика'!D265</f>
        <v>0</v>
      </c>
      <c r="E246" s="161" t="e">
        <f>'таланты+инициативы0,275'!D339</f>
        <v>#REF!</v>
      </c>
    </row>
    <row r="247" spans="1:5" hidden="1" x14ac:dyDescent="0.25">
      <c r="A247" s="692"/>
      <c r="B247" s="622"/>
      <c r="C247" s="369">
        <f>'таланты+инициативы0,275'!A341</f>
        <v>0</v>
      </c>
      <c r="D247" s="63">
        <f>'натур показатели патриотика'!D266</f>
        <v>0</v>
      </c>
      <c r="E247" s="161" t="e">
        <f>'таланты+инициативы0,275'!D340</f>
        <v>#REF!</v>
      </c>
    </row>
    <row r="248" spans="1:5" hidden="1" x14ac:dyDescent="0.25">
      <c r="A248" s="692"/>
      <c r="B248" s="622"/>
      <c r="C248" s="369">
        <f>'таланты+инициативы0,275'!A342</f>
        <v>0</v>
      </c>
      <c r="D248" s="63">
        <f>'натур показатели патриотика'!D267</f>
        <v>0</v>
      </c>
      <c r="E248" s="161" t="e">
        <f>'таланты+инициативы0,275'!D341</f>
        <v>#REF!</v>
      </c>
    </row>
    <row r="249" spans="1:5" hidden="1" x14ac:dyDescent="0.25">
      <c r="A249" s="692"/>
      <c r="B249" s="622"/>
      <c r="C249" s="369">
        <f>'таланты+инициативы0,275'!A343</f>
        <v>0</v>
      </c>
      <c r="D249" s="63">
        <f>'натур показатели патриотика'!D268</f>
        <v>0</v>
      </c>
      <c r="E249" s="161" t="e">
        <f>'таланты+инициативы0,275'!D342</f>
        <v>#REF!</v>
      </c>
    </row>
    <row r="250" spans="1:5" hidden="1" x14ac:dyDescent="0.25">
      <c r="A250" s="692"/>
      <c r="B250" s="622"/>
      <c r="C250" s="369">
        <f>'таланты+инициативы0,275'!A344</f>
        <v>0</v>
      </c>
      <c r="D250" s="63">
        <f>'натур показатели патриотика'!D269</f>
        <v>0</v>
      </c>
      <c r="E250" s="161" t="e">
        <f>'таланты+инициативы0,275'!D343</f>
        <v>#REF!</v>
      </c>
    </row>
    <row r="251" spans="1:5" hidden="1" x14ac:dyDescent="0.25">
      <c r="A251" s="692"/>
      <c r="B251" s="622"/>
      <c r="C251" s="369">
        <f>'таланты+инициативы0,275'!A345</f>
        <v>0</v>
      </c>
      <c r="D251" s="63">
        <f>'натур показатели патриотика'!D270</f>
        <v>0</v>
      </c>
      <c r="E251" s="161" t="e">
        <f>'таланты+инициативы0,275'!D344</f>
        <v>#REF!</v>
      </c>
    </row>
    <row r="252" spans="1:5" hidden="1" x14ac:dyDescent="0.25">
      <c r="A252" s="692"/>
      <c r="B252" s="622"/>
      <c r="C252" s="369">
        <f>'таланты+инициативы0,275'!A346</f>
        <v>0</v>
      </c>
      <c r="D252" s="63">
        <f>'натур показатели патриотика'!D271</f>
        <v>0</v>
      </c>
      <c r="E252" s="161" t="e">
        <f>'таланты+инициативы0,275'!D345</f>
        <v>#REF!</v>
      </c>
    </row>
    <row r="253" spans="1:5" hidden="1" x14ac:dyDescent="0.25">
      <c r="A253" s="692"/>
      <c r="B253" s="622"/>
      <c r="C253" s="369">
        <f>'таланты+инициативы0,275'!A347</f>
        <v>0</v>
      </c>
      <c r="D253" s="63">
        <f>'натур показатели патриотика'!D272</f>
        <v>0</v>
      </c>
      <c r="E253" s="161" t="e">
        <f>'таланты+инициативы0,275'!D346</f>
        <v>#REF!</v>
      </c>
    </row>
    <row r="254" spans="1:5" hidden="1" x14ac:dyDescent="0.25">
      <c r="A254" s="692"/>
      <c r="B254" s="622"/>
      <c r="C254" s="369">
        <f>'таланты+инициативы0,275'!A348</f>
        <v>0</v>
      </c>
      <c r="D254" s="63">
        <f>'натур показатели патриотика'!D273</f>
        <v>0</v>
      </c>
      <c r="E254" s="161" t="e">
        <f>'таланты+инициативы0,275'!D347</f>
        <v>#REF!</v>
      </c>
    </row>
    <row r="255" spans="1:5" hidden="1" x14ac:dyDescent="0.25">
      <c r="A255" s="692"/>
      <c r="B255" s="622"/>
      <c r="C255" s="369">
        <f>'таланты+инициативы0,275'!A349</f>
        <v>0</v>
      </c>
      <c r="D255" s="63">
        <f>'натур показатели патриотика'!D274</f>
        <v>0</v>
      </c>
      <c r="E255" s="161" t="e">
        <f>'таланты+инициативы0,275'!D348</f>
        <v>#REF!</v>
      </c>
    </row>
    <row r="256" spans="1:5" hidden="1" x14ac:dyDescent="0.25">
      <c r="A256" s="692"/>
      <c r="B256" s="622"/>
      <c r="C256" s="369">
        <f>'таланты+инициативы0,275'!A350</f>
        <v>0</v>
      </c>
      <c r="D256" s="63">
        <f>'натур показатели патриотика'!D275</f>
        <v>0</v>
      </c>
      <c r="E256" s="161" t="e">
        <f>'таланты+инициативы0,275'!D349</f>
        <v>#REF!</v>
      </c>
    </row>
    <row r="257" spans="1:5" hidden="1" x14ac:dyDescent="0.25">
      <c r="A257" s="692"/>
      <c r="B257" s="622"/>
      <c r="C257" s="369">
        <f>'таланты+инициативы0,275'!A351</f>
        <v>0</v>
      </c>
      <c r="D257" s="63">
        <f>'натур показатели патриотика'!D276</f>
        <v>0</v>
      </c>
      <c r="E257" s="161" t="e">
        <f>'таланты+инициативы0,275'!D350</f>
        <v>#REF!</v>
      </c>
    </row>
    <row r="258" spans="1:5" hidden="1" x14ac:dyDescent="0.25">
      <c r="A258" s="692"/>
      <c r="B258" s="622"/>
      <c r="C258" s="369">
        <f>'таланты+инициативы0,275'!A352</f>
        <v>0</v>
      </c>
      <c r="D258" s="63">
        <f>'натур показатели патриотика'!D277</f>
        <v>0</v>
      </c>
      <c r="E258" s="161" t="e">
        <f>'таланты+инициативы0,275'!D351</f>
        <v>#REF!</v>
      </c>
    </row>
    <row r="259" spans="1:5" hidden="1" x14ac:dyDescent="0.25">
      <c r="A259" s="692"/>
      <c r="B259" s="622"/>
      <c r="C259" s="369">
        <f>'таланты+инициативы0,275'!A353</f>
        <v>0</v>
      </c>
      <c r="D259" s="63">
        <f>'натур показатели патриотика'!D278</f>
        <v>0</v>
      </c>
      <c r="E259" s="161" t="e">
        <f>'таланты+инициативы0,275'!D352</f>
        <v>#REF!</v>
      </c>
    </row>
    <row r="260" spans="1:5" hidden="1" x14ac:dyDescent="0.25">
      <c r="A260" s="692"/>
      <c r="B260" s="622"/>
      <c r="C260" s="369">
        <f>'таланты+инициативы0,275'!A354</f>
        <v>0</v>
      </c>
      <c r="D260" s="63">
        <f>'натур показатели патриотика'!D279</f>
        <v>0</v>
      </c>
      <c r="E260" s="161" t="e">
        <f>'таланты+инициативы0,275'!D353</f>
        <v>#REF!</v>
      </c>
    </row>
    <row r="261" spans="1:5" hidden="1" x14ac:dyDescent="0.25">
      <c r="A261" s="692"/>
      <c r="B261" s="622"/>
      <c r="C261" s="369">
        <f>'таланты+инициативы0,275'!A355</f>
        <v>0</v>
      </c>
      <c r="D261" s="63">
        <f>'натур показатели патриотика'!D280</f>
        <v>0</v>
      </c>
      <c r="E261" s="161" t="e">
        <f>'таланты+инициативы0,275'!D354</f>
        <v>#REF!</v>
      </c>
    </row>
    <row r="262" spans="1:5" hidden="1" x14ac:dyDescent="0.25">
      <c r="A262" s="692"/>
      <c r="B262" s="622"/>
      <c r="C262" s="369">
        <f>'таланты+инициативы0,275'!A356</f>
        <v>0</v>
      </c>
      <c r="D262" s="63">
        <f>'натур показатели патриотика'!D281</f>
        <v>0</v>
      </c>
      <c r="E262" s="161" t="e">
        <f>'таланты+инициативы0,275'!D355</f>
        <v>#REF!</v>
      </c>
    </row>
    <row r="263" spans="1:5" hidden="1" x14ac:dyDescent="0.25">
      <c r="A263" s="692"/>
      <c r="B263" s="622"/>
      <c r="C263" s="369">
        <f>'таланты+инициативы0,275'!A357</f>
        <v>0</v>
      </c>
      <c r="D263" s="63">
        <f>'натур показатели патриотика'!D282</f>
        <v>0</v>
      </c>
      <c r="E263" s="161" t="e">
        <f>'таланты+инициативы0,275'!D356</f>
        <v>#REF!</v>
      </c>
    </row>
    <row r="264" spans="1:5" hidden="1" x14ac:dyDescent="0.25">
      <c r="A264" s="692"/>
      <c r="B264" s="622"/>
      <c r="C264" s="369">
        <f>'таланты+инициативы0,275'!A358</f>
        <v>0</v>
      </c>
      <c r="D264" s="63">
        <f>'натур показатели патриотика'!D283</f>
        <v>0</v>
      </c>
      <c r="E264" s="161" t="e">
        <f>'таланты+инициативы0,275'!D357</f>
        <v>#REF!</v>
      </c>
    </row>
    <row r="265" spans="1:5" hidden="1" x14ac:dyDescent="0.25">
      <c r="A265" s="692"/>
      <c r="B265" s="622"/>
      <c r="C265" s="369">
        <f>'таланты+инициативы0,275'!A359</f>
        <v>0</v>
      </c>
      <c r="D265" s="63">
        <f>'натур показатели патриотика'!D284</f>
        <v>0</v>
      </c>
      <c r="E265" s="161" t="e">
        <f>'таланты+инициативы0,275'!D358</f>
        <v>#REF!</v>
      </c>
    </row>
    <row r="266" spans="1:5" hidden="1" x14ac:dyDescent="0.25">
      <c r="A266" s="692"/>
      <c r="B266" s="622"/>
      <c r="C266" s="104">
        <f>'натур показатели патриотика'!C285</f>
        <v>0</v>
      </c>
      <c r="D266" s="63">
        <f>'натур показатели патриотика'!D285</f>
        <v>0</v>
      </c>
      <c r="E266" s="161" t="e">
        <f>'таланты+инициативы0,275'!D359</f>
        <v>#REF!</v>
      </c>
    </row>
    <row r="267" spans="1:5" hidden="1" x14ac:dyDescent="0.25">
      <c r="A267" s="692"/>
      <c r="B267" s="622"/>
      <c r="C267" s="104">
        <f>'натур показатели патриотика'!C286</f>
        <v>0</v>
      </c>
      <c r="D267" s="63">
        <f>'натур показатели патриотика'!D286</f>
        <v>0</v>
      </c>
      <c r="E267" s="161" t="e">
        <f>'таланты+инициативы0,275'!D360</f>
        <v>#REF!</v>
      </c>
    </row>
    <row r="268" spans="1:5" hidden="1" x14ac:dyDescent="0.25">
      <c r="A268" s="692"/>
      <c r="B268" s="622"/>
      <c r="C268" s="104">
        <f>'натур показатели патриотика'!C287</f>
        <v>0</v>
      </c>
      <c r="D268" s="63">
        <f>'натур показатели патриотика'!D287</f>
        <v>0</v>
      </c>
      <c r="E268" s="161" t="e">
        <f>'таланты+инициативы0,275'!D361</f>
        <v>#REF!</v>
      </c>
    </row>
    <row r="269" spans="1:5" hidden="1" x14ac:dyDescent="0.25">
      <c r="A269" s="692"/>
      <c r="B269" s="622"/>
      <c r="C269" s="104">
        <f>'натур показатели патриотика'!C288</f>
        <v>0</v>
      </c>
      <c r="D269" s="63">
        <f>'натур показатели патриотика'!D288</f>
        <v>0</v>
      </c>
      <c r="E269" s="161" t="e">
        <f>'таланты+инициативы0,275'!D362</f>
        <v>#REF!</v>
      </c>
    </row>
    <row r="270" spans="1:5" hidden="1" x14ac:dyDescent="0.25">
      <c r="A270" s="692"/>
      <c r="B270" s="622"/>
      <c r="C270" s="104">
        <f>'натур показатели патриотика'!C289</f>
        <v>0</v>
      </c>
      <c r="D270" s="63">
        <f>'натур показатели патриотика'!D289</f>
        <v>0</v>
      </c>
      <c r="E270" s="161" t="e">
        <f>'таланты+инициативы0,275'!D363</f>
        <v>#REF!</v>
      </c>
    </row>
    <row r="271" spans="1:5" hidden="1" x14ac:dyDescent="0.25">
      <c r="A271" s="692"/>
      <c r="B271" s="622"/>
      <c r="C271" s="104">
        <f>'натур показатели патриотика'!C290</f>
        <v>0</v>
      </c>
      <c r="D271" s="63">
        <f>'натур показатели патриотика'!D290</f>
        <v>0</v>
      </c>
      <c r="E271" s="161" t="e">
        <f>'таланты+инициативы0,275'!D364</f>
        <v>#REF!</v>
      </c>
    </row>
    <row r="272" spans="1:5" hidden="1" x14ac:dyDescent="0.25">
      <c r="A272" s="692"/>
      <c r="B272" s="622"/>
      <c r="C272" s="104">
        <f>'натур показатели патриотика'!C291</f>
        <v>0</v>
      </c>
      <c r="D272" s="63">
        <f>'натур показатели патриотика'!D291</f>
        <v>0</v>
      </c>
      <c r="E272" s="161" t="e">
        <f>'таланты+инициативы0,275'!D365</f>
        <v>#REF!</v>
      </c>
    </row>
    <row r="273" spans="1:5" hidden="1" x14ac:dyDescent="0.25">
      <c r="A273" s="692"/>
      <c r="B273" s="622"/>
      <c r="C273" s="104">
        <f>'натур показатели патриотика'!C292</f>
        <v>0</v>
      </c>
      <c r="D273" s="63">
        <f>'натур показатели патриотика'!D292</f>
        <v>0</v>
      </c>
      <c r="E273" s="161" t="e">
        <f>'таланты+инициативы0,275'!D366</f>
        <v>#REF!</v>
      </c>
    </row>
    <row r="274" spans="1:5" hidden="1" x14ac:dyDescent="0.25">
      <c r="A274" s="692"/>
      <c r="B274" s="622"/>
      <c r="C274" s="104">
        <f>'натур показатели патриотика'!C293</f>
        <v>0</v>
      </c>
      <c r="D274" s="63">
        <f>'натур показатели патриотика'!D293</f>
        <v>0</v>
      </c>
      <c r="E274" s="161" t="e">
        <f>'таланты+инициативы0,275'!D367</f>
        <v>#REF!</v>
      </c>
    </row>
    <row r="275" spans="1:5" hidden="1" x14ac:dyDescent="0.25">
      <c r="A275" s="692"/>
      <c r="B275" s="622"/>
      <c r="C275" s="104">
        <f>'натур показатели патриотика'!C294</f>
        <v>0</v>
      </c>
      <c r="D275" s="63">
        <f>'натур показатели патриотика'!D294</f>
        <v>0</v>
      </c>
      <c r="E275" s="161" t="e">
        <f>'таланты+инициативы0,275'!D368</f>
        <v>#REF!</v>
      </c>
    </row>
    <row r="276" spans="1:5" hidden="1" x14ac:dyDescent="0.25">
      <c r="A276" s="692"/>
      <c r="B276" s="622"/>
      <c r="C276" s="104">
        <f>'натур показатели патриотика'!C295</f>
        <v>0</v>
      </c>
      <c r="D276" s="63">
        <f>'натур показатели патриотика'!D295</f>
        <v>0</v>
      </c>
      <c r="E276" s="161" t="e">
        <f>'таланты+инициативы0,275'!D369</f>
        <v>#REF!</v>
      </c>
    </row>
    <row r="277" spans="1:5" hidden="1" x14ac:dyDescent="0.25">
      <c r="A277" s="692"/>
      <c r="B277" s="622"/>
      <c r="C277" s="104">
        <f>'натур показатели патриотика'!C296</f>
        <v>0</v>
      </c>
      <c r="D277" s="63">
        <f>'натур показатели патриотика'!D296</f>
        <v>0</v>
      </c>
      <c r="E277" s="161" t="e">
        <f>'таланты+инициативы0,275'!D370</f>
        <v>#REF!</v>
      </c>
    </row>
    <row r="278" spans="1:5" hidden="1" x14ac:dyDescent="0.25">
      <c r="A278" s="692"/>
      <c r="B278" s="622"/>
      <c r="C278" s="104">
        <f>'натур показатели патриотика'!C297</f>
        <v>0</v>
      </c>
      <c r="D278" s="63">
        <f>'натур показатели патриотика'!D297</f>
        <v>0</v>
      </c>
      <c r="E278" s="161" t="e">
        <f>'таланты+инициативы0,275'!D371</f>
        <v>#REF!</v>
      </c>
    </row>
    <row r="279" spans="1:5" hidden="1" x14ac:dyDescent="0.25">
      <c r="A279" s="692"/>
      <c r="B279" s="622"/>
      <c r="C279" s="104">
        <f>'натур показатели патриотика'!C298</f>
        <v>0</v>
      </c>
      <c r="D279" s="63">
        <f>'натур показатели патриотика'!D298</f>
        <v>0</v>
      </c>
      <c r="E279" s="161" t="e">
        <f>'таланты+инициативы0,275'!D372</f>
        <v>#REF!</v>
      </c>
    </row>
    <row r="280" spans="1:5" hidden="1" x14ac:dyDescent="0.25">
      <c r="A280" s="692"/>
      <c r="B280" s="622"/>
      <c r="C280" s="104">
        <f>'натур показатели патриотика'!C299</f>
        <v>0</v>
      </c>
      <c r="D280" s="63">
        <f>'натур показатели патриотика'!D299</f>
        <v>0</v>
      </c>
      <c r="E280" s="161" t="e">
        <f>'таланты+инициативы0,275'!D373</f>
        <v>#REF!</v>
      </c>
    </row>
    <row r="281" spans="1:5" hidden="1" x14ac:dyDescent="0.25">
      <c r="A281" s="692"/>
      <c r="B281" s="622"/>
      <c r="C281" s="104">
        <f>'натур показатели патриотика'!C300</f>
        <v>0</v>
      </c>
      <c r="D281" s="63">
        <f>'натур показатели патриотика'!D300</f>
        <v>0</v>
      </c>
      <c r="E281" s="161" t="e">
        <f>'таланты+инициативы0,275'!D374</f>
        <v>#REF!</v>
      </c>
    </row>
    <row r="282" spans="1:5" hidden="1" x14ac:dyDescent="0.25">
      <c r="A282" s="692"/>
      <c r="B282" s="622"/>
      <c r="C282" s="104">
        <f>'натур показатели патриотика'!C301</f>
        <v>0</v>
      </c>
      <c r="D282" s="63">
        <f>'натур показатели патриотика'!D301</f>
        <v>0</v>
      </c>
      <c r="E282" s="161" t="e">
        <f>'таланты+инициативы0,275'!D375</f>
        <v>#REF!</v>
      </c>
    </row>
    <row r="283" spans="1:5" hidden="1" x14ac:dyDescent="0.25">
      <c r="A283" s="692"/>
      <c r="B283" s="622"/>
      <c r="C283" s="104">
        <f>'натур показатели патриотика'!C302</f>
        <v>0</v>
      </c>
      <c r="D283" s="63">
        <f>'натур показатели патриотика'!D302</f>
        <v>0</v>
      </c>
      <c r="E283" s="161" t="e">
        <f>'таланты+инициативы0,275'!D376</f>
        <v>#REF!</v>
      </c>
    </row>
    <row r="284" spans="1:5" hidden="1" x14ac:dyDescent="0.25">
      <c r="A284" s="692"/>
      <c r="B284" s="622"/>
      <c r="C284" s="104">
        <f>'натур показатели патриотика'!C303</f>
        <v>0</v>
      </c>
      <c r="D284" s="63">
        <f>'натур показатели патриотика'!D303</f>
        <v>0</v>
      </c>
      <c r="E284" s="161" t="e">
        <f>'таланты+инициативы0,275'!D377</f>
        <v>#REF!</v>
      </c>
    </row>
    <row r="285" spans="1:5" hidden="1" x14ac:dyDescent="0.25">
      <c r="A285" s="692"/>
      <c r="B285" s="622"/>
      <c r="C285" s="104">
        <f>'натур показатели патриотика'!C304</f>
        <v>0</v>
      </c>
      <c r="D285" s="63">
        <f>'натур показатели патриотика'!D304</f>
        <v>0</v>
      </c>
      <c r="E285" s="161" t="e">
        <f>'таланты+инициативы0,275'!D378</f>
        <v>#REF!</v>
      </c>
    </row>
    <row r="286" spans="1:5" hidden="1" x14ac:dyDescent="0.25">
      <c r="A286" s="692"/>
      <c r="B286" s="622"/>
      <c r="C286" s="104">
        <f>'натур показатели патриотика'!C305</f>
        <v>0</v>
      </c>
      <c r="D286" s="63">
        <f>'натур показатели патриотика'!D305</f>
        <v>0</v>
      </c>
      <c r="E286" s="161" t="e">
        <f>'таланты+инициативы0,275'!D379</f>
        <v>#REF!</v>
      </c>
    </row>
    <row r="287" spans="1:5" hidden="1" x14ac:dyDescent="0.25">
      <c r="A287" s="692"/>
      <c r="B287" s="622"/>
      <c r="C287" s="104">
        <f>'натур показатели патриотика'!C306</f>
        <v>0</v>
      </c>
      <c r="D287" s="63">
        <f>'натур показатели патриотика'!D306</f>
        <v>0</v>
      </c>
      <c r="E287" s="161" t="e">
        <f>'таланты+инициативы0,275'!D380</f>
        <v>#REF!</v>
      </c>
    </row>
    <row r="288" spans="1:5" hidden="1" x14ac:dyDescent="0.25">
      <c r="A288" s="692"/>
      <c r="B288" s="622"/>
      <c r="C288" s="104">
        <f>'натур показатели патриотика'!C307</f>
        <v>0</v>
      </c>
      <c r="D288" s="63">
        <f>'натур показатели патриотика'!D307</f>
        <v>0</v>
      </c>
      <c r="E288" s="161" t="e">
        <f>'таланты+инициативы0,275'!D381</f>
        <v>#REF!</v>
      </c>
    </row>
    <row r="289" spans="1:5" hidden="1" x14ac:dyDescent="0.25">
      <c r="A289" s="692"/>
      <c r="B289" s="622"/>
      <c r="C289" s="104">
        <f>'натур показатели патриотика'!C308</f>
        <v>0</v>
      </c>
      <c r="D289" s="240" t="s">
        <v>82</v>
      </c>
      <c r="E289" s="161" t="e">
        <f>'таланты+инициативы0,275'!D382</f>
        <v>#REF!</v>
      </c>
    </row>
    <row r="290" spans="1:5" hidden="1" x14ac:dyDescent="0.25">
      <c r="A290" s="692"/>
      <c r="B290" s="622"/>
      <c r="C290" s="104">
        <f>'натур показатели патриотика'!C309</f>
        <v>0</v>
      </c>
      <c r="D290" s="240" t="s">
        <v>82</v>
      </c>
      <c r="E290" s="161" t="e">
        <f>'таланты+инициативы0,275'!D383</f>
        <v>#REF!</v>
      </c>
    </row>
    <row r="291" spans="1:5" hidden="1" x14ac:dyDescent="0.25">
      <c r="A291" s="692"/>
      <c r="B291" s="622"/>
      <c r="C291" s="104">
        <f>'натур показатели патриотика'!C310</f>
        <v>0</v>
      </c>
      <c r="D291" s="240" t="s">
        <v>82</v>
      </c>
      <c r="E291" s="161" t="e">
        <f>'таланты+инициативы0,275'!D384</f>
        <v>#REF!</v>
      </c>
    </row>
    <row r="292" spans="1:5" hidden="1" x14ac:dyDescent="0.25">
      <c r="A292" s="692"/>
      <c r="B292" s="622"/>
      <c r="C292" s="104">
        <f>'натур показатели патриотика'!C311</f>
        <v>0</v>
      </c>
      <c r="D292" s="240" t="s">
        <v>82</v>
      </c>
      <c r="E292" s="161" t="e">
        <f>'таланты+инициативы0,275'!D385</f>
        <v>#REF!</v>
      </c>
    </row>
    <row r="293" spans="1:5" hidden="1" x14ac:dyDescent="0.25">
      <c r="A293" s="692"/>
      <c r="B293" s="622"/>
      <c r="C293" s="104">
        <f>'натур показатели патриотика'!C312</f>
        <v>0</v>
      </c>
      <c r="D293" s="240" t="s">
        <v>82</v>
      </c>
      <c r="E293" s="161" t="e">
        <f>'таланты+инициативы0,275'!D386</f>
        <v>#REF!</v>
      </c>
    </row>
    <row r="294" spans="1:5" hidden="1" x14ac:dyDescent="0.25">
      <c r="A294" s="692"/>
      <c r="B294" s="622"/>
      <c r="C294" s="104">
        <f>'натур показатели патриотика'!C313</f>
        <v>0</v>
      </c>
      <c r="D294" s="240" t="s">
        <v>82</v>
      </c>
      <c r="E294" s="161" t="e">
        <f>'таланты+инициативы0,275'!D387</f>
        <v>#REF!</v>
      </c>
    </row>
    <row r="295" spans="1:5" hidden="1" x14ac:dyDescent="0.25">
      <c r="A295" s="692"/>
      <c r="B295" s="622"/>
      <c r="C295" s="104">
        <f>'натур показатели патриотика'!C314</f>
        <v>0</v>
      </c>
      <c r="D295" s="240" t="s">
        <v>82</v>
      </c>
      <c r="E295" s="161" t="e">
        <f>'таланты+инициативы0,275'!D388</f>
        <v>#REF!</v>
      </c>
    </row>
    <row r="296" spans="1:5" hidden="1" x14ac:dyDescent="0.25">
      <c r="A296" s="692"/>
      <c r="B296" s="622"/>
      <c r="C296" s="104">
        <f>'натур показатели патриотика'!C315</f>
        <v>0</v>
      </c>
      <c r="D296" s="240" t="s">
        <v>82</v>
      </c>
      <c r="E296" s="161" t="e">
        <f>'таланты+инициативы0,275'!D389</f>
        <v>#REF!</v>
      </c>
    </row>
    <row r="297" spans="1:5" hidden="1" x14ac:dyDescent="0.25">
      <c r="A297" s="692"/>
      <c r="B297" s="622"/>
      <c r="C297" s="104">
        <f>'натур показатели патриотика'!C316</f>
        <v>0</v>
      </c>
      <c r="D297" s="240" t="s">
        <v>82</v>
      </c>
      <c r="E297" s="161" t="e">
        <f>'таланты+инициативы0,275'!D390</f>
        <v>#REF!</v>
      </c>
    </row>
    <row r="298" spans="1:5" hidden="1" x14ac:dyDescent="0.25">
      <c r="A298" s="692"/>
      <c r="B298" s="622"/>
      <c r="C298" s="104">
        <f>'натур показатели патриотика'!C317</f>
        <v>0</v>
      </c>
      <c r="D298" s="240" t="s">
        <v>82</v>
      </c>
      <c r="E298" s="161" t="e">
        <f>'таланты+инициативы0,275'!D391</f>
        <v>#REF!</v>
      </c>
    </row>
    <row r="299" spans="1:5" hidden="1" x14ac:dyDescent="0.25">
      <c r="A299" s="692"/>
      <c r="B299" s="622"/>
      <c r="C299" s="104">
        <f>'натур показатели патриотика'!C318</f>
        <v>0</v>
      </c>
      <c r="D299" s="240" t="s">
        <v>82</v>
      </c>
      <c r="E299" s="161" t="e">
        <f>'таланты+инициативы0,275'!D392</f>
        <v>#REF!</v>
      </c>
    </row>
    <row r="300" spans="1:5" hidden="1" x14ac:dyDescent="0.25">
      <c r="A300" s="692"/>
      <c r="B300" s="622"/>
      <c r="C300" s="104">
        <f>'натур показатели патриотика'!C319</f>
        <v>0</v>
      </c>
      <c r="D300" s="240" t="s">
        <v>82</v>
      </c>
      <c r="E300" s="161" t="e">
        <f>'таланты+инициативы0,275'!D393</f>
        <v>#REF!</v>
      </c>
    </row>
    <row r="301" spans="1:5" hidden="1" x14ac:dyDescent="0.25">
      <c r="A301" s="692"/>
      <c r="B301" s="622"/>
      <c r="C301" s="104">
        <f>'натур показатели патриотика'!C320</f>
        <v>0</v>
      </c>
      <c r="D301" s="240" t="s">
        <v>82</v>
      </c>
      <c r="E301" s="161" t="e">
        <f>'таланты+инициативы0,275'!D394</f>
        <v>#REF!</v>
      </c>
    </row>
    <row r="302" spans="1:5" hidden="1" x14ac:dyDescent="0.25">
      <c r="A302" s="692"/>
      <c r="B302" s="622"/>
      <c r="C302" s="104">
        <f>'натур показатели патриотика'!C321</f>
        <v>0</v>
      </c>
      <c r="D302" s="240" t="s">
        <v>82</v>
      </c>
      <c r="E302" s="161" t="e">
        <f>'таланты+инициативы0,275'!D395</f>
        <v>#REF!</v>
      </c>
    </row>
    <row r="303" spans="1:5" hidden="1" x14ac:dyDescent="0.25">
      <c r="A303" s="692"/>
      <c r="B303" s="622"/>
      <c r="C303" s="104">
        <f>'натур показатели патриотика'!C322</f>
        <v>0</v>
      </c>
      <c r="D303" s="240" t="s">
        <v>82</v>
      </c>
      <c r="E303" s="161" t="e">
        <f>'таланты+инициативы0,275'!D396</f>
        <v>#REF!</v>
      </c>
    </row>
    <row r="304" spans="1:5" hidden="1" x14ac:dyDescent="0.25">
      <c r="A304" s="692"/>
      <c r="B304" s="622"/>
      <c r="C304" s="104">
        <f>'натур показатели патриотика'!C323</f>
        <v>0</v>
      </c>
      <c r="D304" s="240" t="s">
        <v>82</v>
      </c>
      <c r="E304" s="161" t="e">
        <f>'таланты+инициативы0,275'!D397</f>
        <v>#REF!</v>
      </c>
    </row>
    <row r="305" spans="1:5" hidden="1" x14ac:dyDescent="0.25">
      <c r="A305" s="692"/>
      <c r="B305" s="622"/>
      <c r="C305" s="104">
        <f>'натур показатели патриотика'!C324</f>
        <v>0</v>
      </c>
      <c r="D305" s="240" t="s">
        <v>82</v>
      </c>
      <c r="E305" s="161" t="e">
        <f>'таланты+инициативы0,275'!D398</f>
        <v>#REF!</v>
      </c>
    </row>
    <row r="306" spans="1:5" hidden="1" x14ac:dyDescent="0.25">
      <c r="A306" s="692"/>
      <c r="B306" s="622"/>
      <c r="C306" s="104">
        <f>'натур показатели патриотика'!C325</f>
        <v>0</v>
      </c>
      <c r="D306" s="240" t="s">
        <v>82</v>
      </c>
      <c r="E306" s="161" t="e">
        <f>'таланты+инициативы0,275'!D399</f>
        <v>#REF!</v>
      </c>
    </row>
    <row r="307" spans="1:5" hidden="1" x14ac:dyDescent="0.25">
      <c r="A307" s="692"/>
      <c r="B307" s="622"/>
      <c r="C307" s="104">
        <f>'натур показатели патриотика'!C326</f>
        <v>0</v>
      </c>
      <c r="D307" s="240" t="s">
        <v>82</v>
      </c>
      <c r="E307" s="161" t="e">
        <f>'таланты+инициативы0,275'!D400</f>
        <v>#REF!</v>
      </c>
    </row>
    <row r="308" spans="1:5" hidden="1" x14ac:dyDescent="0.25">
      <c r="A308" s="692"/>
      <c r="B308" s="622"/>
      <c r="C308" s="104">
        <f>'натур показатели патриотика'!C327</f>
        <v>0</v>
      </c>
      <c r="D308" s="240" t="s">
        <v>82</v>
      </c>
      <c r="E308" s="161" t="e">
        <f>'таланты+инициативы0,275'!D401</f>
        <v>#REF!</v>
      </c>
    </row>
    <row r="309" spans="1:5" hidden="1" x14ac:dyDescent="0.25">
      <c r="A309" s="692"/>
      <c r="B309" s="622"/>
      <c r="C309" s="104">
        <f>'натур показатели патриотика'!C328</f>
        <v>0</v>
      </c>
      <c r="D309" s="240" t="s">
        <v>82</v>
      </c>
      <c r="E309" s="161" t="e">
        <f>'таланты+инициативы0,275'!D402</f>
        <v>#REF!</v>
      </c>
    </row>
    <row r="310" spans="1:5" hidden="1" x14ac:dyDescent="0.25">
      <c r="A310" s="692"/>
      <c r="B310" s="622"/>
      <c r="C310" s="104">
        <f>'натур показатели патриотика'!C329</f>
        <v>0</v>
      </c>
      <c r="D310" s="240" t="s">
        <v>82</v>
      </c>
      <c r="E310" s="161" t="e">
        <f>'таланты+инициативы0,275'!D403</f>
        <v>#REF!</v>
      </c>
    </row>
    <row r="311" spans="1:5" hidden="1" x14ac:dyDescent="0.25">
      <c r="A311" s="692"/>
      <c r="B311" s="622"/>
      <c r="C311" s="104">
        <f>'натур показатели патриотика'!C330</f>
        <v>0</v>
      </c>
      <c r="D311" s="240" t="s">
        <v>82</v>
      </c>
      <c r="E311" s="161" t="e">
        <f>'таланты+инициативы0,275'!D404</f>
        <v>#REF!</v>
      </c>
    </row>
    <row r="312" spans="1:5" hidden="1" x14ac:dyDescent="0.25">
      <c r="A312" s="692"/>
      <c r="B312" s="622"/>
      <c r="C312" s="104">
        <f>'натур показатели патриотика'!C331</f>
        <v>0</v>
      </c>
      <c r="D312" s="240" t="s">
        <v>82</v>
      </c>
      <c r="E312" s="161" t="e">
        <f>'таланты+инициативы0,275'!D405</f>
        <v>#REF!</v>
      </c>
    </row>
    <row r="313" spans="1:5" hidden="1" x14ac:dyDescent="0.25">
      <c r="A313" s="692"/>
      <c r="B313" s="622"/>
      <c r="C313" s="104">
        <f>'натур показатели патриотика'!C332</f>
        <v>0</v>
      </c>
      <c r="D313" s="240" t="s">
        <v>82</v>
      </c>
      <c r="E313" s="161" t="e">
        <f>'таланты+инициативы0,275'!D406</f>
        <v>#REF!</v>
      </c>
    </row>
    <row r="314" spans="1:5" hidden="1" x14ac:dyDescent="0.25">
      <c r="A314" s="692"/>
      <c r="B314" s="622"/>
      <c r="C314" s="104">
        <f>'натур показатели патриотика'!C333</f>
        <v>0</v>
      </c>
      <c r="D314" s="240" t="s">
        <v>82</v>
      </c>
      <c r="E314" s="161" t="e">
        <f>'таланты+инициативы0,275'!D407</f>
        <v>#REF!</v>
      </c>
    </row>
    <row r="315" spans="1:5" hidden="1" x14ac:dyDescent="0.25">
      <c r="A315" s="692"/>
      <c r="B315" s="622"/>
      <c r="C315" s="104">
        <f>'натур показатели патриотика'!C334</f>
        <v>0</v>
      </c>
      <c r="D315" s="240" t="s">
        <v>82</v>
      </c>
      <c r="E315" s="161" t="e">
        <f>'таланты+инициативы0,275'!D408</f>
        <v>#REF!</v>
      </c>
    </row>
    <row r="316" spans="1:5" hidden="1" x14ac:dyDescent="0.25">
      <c r="A316" s="692"/>
      <c r="B316" s="622"/>
      <c r="C316" s="104">
        <f>'натур показатели патриотика'!C335</f>
        <v>0</v>
      </c>
      <c r="D316" s="240" t="s">
        <v>82</v>
      </c>
      <c r="E316" s="161" t="e">
        <f>'таланты+инициативы0,275'!D409</f>
        <v>#REF!</v>
      </c>
    </row>
    <row r="317" spans="1:5" hidden="1" x14ac:dyDescent="0.25">
      <c r="A317" s="692"/>
      <c r="B317" s="622"/>
      <c r="C317" s="104">
        <f>'натур показатели патриотика'!C336</f>
        <v>0</v>
      </c>
      <c r="D317" s="240" t="s">
        <v>82</v>
      </c>
      <c r="E317" s="161" t="e">
        <f>'таланты+инициативы0,275'!D410</f>
        <v>#REF!</v>
      </c>
    </row>
    <row r="318" spans="1:5" hidden="1" x14ac:dyDescent="0.25">
      <c r="A318" s="692"/>
      <c r="B318" s="622"/>
      <c r="C318" s="104">
        <f>'натур показатели патриотика'!C337</f>
        <v>0</v>
      </c>
      <c r="D318" s="240" t="s">
        <v>82</v>
      </c>
      <c r="E318" s="161" t="e">
        <f>'таланты+инициативы0,275'!D411</f>
        <v>#REF!</v>
      </c>
    </row>
    <row r="319" spans="1:5" hidden="1" x14ac:dyDescent="0.25">
      <c r="A319" s="692"/>
      <c r="B319" s="622"/>
      <c r="C319" s="104">
        <f>'натур показатели патриотика'!C338</f>
        <v>0</v>
      </c>
      <c r="D319" s="240" t="s">
        <v>82</v>
      </c>
      <c r="E319" s="161" t="e">
        <f>'таланты+инициативы0,275'!D412</f>
        <v>#REF!</v>
      </c>
    </row>
    <row r="320" spans="1:5" hidden="1" x14ac:dyDescent="0.25">
      <c r="A320" s="692"/>
      <c r="B320" s="622"/>
      <c r="C320" s="104">
        <f>'натур показатели патриотика'!C339</f>
        <v>0</v>
      </c>
      <c r="D320" s="240" t="s">
        <v>82</v>
      </c>
      <c r="E320" s="161" t="e">
        <f>'таланты+инициативы0,275'!D413</f>
        <v>#REF!</v>
      </c>
    </row>
    <row r="321" spans="1:5" hidden="1" x14ac:dyDescent="0.25">
      <c r="A321" s="692"/>
      <c r="B321" s="622"/>
      <c r="C321" s="104">
        <f>'натур показатели патриотика'!C340</f>
        <v>0</v>
      </c>
      <c r="D321" s="240" t="s">
        <v>82</v>
      </c>
      <c r="E321" s="161" t="e">
        <f>'таланты+инициативы0,275'!D414</f>
        <v>#REF!</v>
      </c>
    </row>
    <row r="322" spans="1:5" hidden="1" x14ac:dyDescent="0.25">
      <c r="A322" s="692"/>
      <c r="B322" s="622"/>
      <c r="C322" s="104">
        <f>'натур показатели патриотика'!C341</f>
        <v>0</v>
      </c>
      <c r="D322" s="240" t="s">
        <v>82</v>
      </c>
      <c r="E322" s="161" t="e">
        <f>'таланты+инициативы0,275'!D415</f>
        <v>#REF!</v>
      </c>
    </row>
    <row r="323" spans="1:5" hidden="1" x14ac:dyDescent="0.25">
      <c r="A323" s="692"/>
      <c r="B323" s="622"/>
      <c r="C323" s="104">
        <f>'натур показатели патриотика'!C342</f>
        <v>0</v>
      </c>
      <c r="D323" s="240" t="s">
        <v>82</v>
      </c>
      <c r="E323" s="161" t="e">
        <f>'таланты+инициативы0,275'!D416</f>
        <v>#REF!</v>
      </c>
    </row>
    <row r="324" spans="1:5" hidden="1" x14ac:dyDescent="0.25">
      <c r="A324" s="692"/>
      <c r="B324" s="622"/>
      <c r="C324" s="104">
        <f>'натур показатели патриотика'!C343</f>
        <v>0</v>
      </c>
      <c r="D324" s="240" t="s">
        <v>82</v>
      </c>
      <c r="E324" s="161" t="e">
        <f>'таланты+инициативы0,275'!D417</f>
        <v>#REF!</v>
      </c>
    </row>
    <row r="325" spans="1:5" hidden="1" x14ac:dyDescent="0.25">
      <c r="A325" s="692"/>
      <c r="B325" s="622"/>
      <c r="C325" s="104">
        <f>'натур показатели патриотика'!C344</f>
        <v>0</v>
      </c>
      <c r="D325" s="240" t="s">
        <v>82</v>
      </c>
      <c r="E325" s="161" t="e">
        <f>'таланты+инициативы0,275'!D418</f>
        <v>#REF!</v>
      </c>
    </row>
    <row r="326" spans="1:5" hidden="1" x14ac:dyDescent="0.25">
      <c r="A326" s="692"/>
      <c r="B326" s="622"/>
      <c r="C326" s="104">
        <f>'натур показатели патриотика'!C345</f>
        <v>0</v>
      </c>
      <c r="D326" s="240" t="s">
        <v>82</v>
      </c>
      <c r="E326" s="161" t="e">
        <f>'таланты+инициативы0,275'!D419</f>
        <v>#REF!</v>
      </c>
    </row>
    <row r="327" spans="1:5" x14ac:dyDescent="0.25">
      <c r="A327" s="692"/>
      <c r="B327" s="622"/>
    </row>
    <row r="328" spans="1:5" x14ac:dyDescent="0.25">
      <c r="A328" s="692"/>
      <c r="B328" s="622"/>
    </row>
  </sheetData>
  <mergeCells count="17">
    <mergeCell ref="D1:E1"/>
    <mergeCell ref="A3:E3"/>
    <mergeCell ref="A4:E4"/>
    <mergeCell ref="C7:E7"/>
    <mergeCell ref="C8:E8"/>
    <mergeCell ref="C65:E65"/>
    <mergeCell ref="C73:E73"/>
    <mergeCell ref="C79:E79"/>
    <mergeCell ref="A7:A328"/>
    <mergeCell ref="B7:B328"/>
    <mergeCell ref="C11:E11"/>
    <mergeCell ref="C15:E15"/>
    <mergeCell ref="C28:E28"/>
    <mergeCell ref="C83:E83"/>
    <mergeCell ref="C85:E85"/>
    <mergeCell ref="C29:E29"/>
    <mergeCell ref="C36:E36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28"/>
  <sheetViews>
    <sheetView tabSelected="1" topLeftCell="A21" zoomScale="90" zoomScaleNormal="90" zoomScaleSheetLayoutView="85" zoomScalePageLayoutView="70" workbookViewId="0">
      <selection activeCell="I27" sqref="I27"/>
    </sheetView>
  </sheetViews>
  <sheetFormatPr defaultColWidth="8.85546875" defaultRowHeight="15" x14ac:dyDescent="0.25"/>
  <cols>
    <col min="1" max="1" width="63.5703125" style="41" customWidth="1"/>
    <col min="2" max="2" width="19.42578125" style="41" customWidth="1"/>
    <col min="3" max="3" width="2.7109375" style="41" hidden="1" customWidth="1"/>
    <col min="4" max="4" width="21.28515625" style="41" customWidth="1"/>
    <col min="5" max="5" width="20.28515625" style="41" customWidth="1"/>
    <col min="6" max="6" width="21.140625" style="41" customWidth="1"/>
    <col min="7" max="7" width="22.28515625" style="176" customWidth="1"/>
    <col min="8" max="8" width="21.28515625" style="41" customWidth="1"/>
    <col min="9" max="9" width="18.5703125" style="41" customWidth="1"/>
    <col min="10" max="10" width="20.140625" style="41" customWidth="1"/>
    <col min="11" max="11" width="12.42578125" style="41" bestFit="1" customWidth="1"/>
    <col min="12" max="12" width="14.85546875" style="41" customWidth="1"/>
    <col min="13" max="16384" width="8.85546875" style="41"/>
  </cols>
  <sheetData>
    <row r="1" spans="1:9" ht="16.5" x14ac:dyDescent="0.25">
      <c r="A1" s="696" t="str">
        <f>'патриотика0,3625'!A1</f>
        <v>Учреждение: Муниципальное бюджетное учреждение  «Молодежный центр » Северо- Енисейского района</v>
      </c>
      <c r="B1" s="696"/>
      <c r="C1" s="696"/>
      <c r="D1" s="696"/>
      <c r="E1" s="696"/>
      <c r="F1" s="696"/>
      <c r="G1" s="696"/>
      <c r="H1" s="696"/>
      <c r="I1" s="696"/>
    </row>
    <row r="2" spans="1:9" ht="16.5" x14ac:dyDescent="0.25">
      <c r="A2" s="309" t="s">
        <v>488</v>
      </c>
      <c r="B2" s="309"/>
      <c r="C2" s="309"/>
      <c r="D2" s="309"/>
      <c r="E2" s="309"/>
      <c r="F2" s="309"/>
      <c r="G2" s="309"/>
      <c r="H2" s="309"/>
      <c r="I2" s="309"/>
    </row>
    <row r="3" spans="1:9" ht="58.15" customHeight="1" x14ac:dyDescent="0.25">
      <c r="A3" s="79" t="s">
        <v>202</v>
      </c>
      <c r="B3" s="697" t="s">
        <v>123</v>
      </c>
      <c r="C3" s="697"/>
      <c r="D3" s="697"/>
      <c r="E3" s="697"/>
      <c r="F3" s="697"/>
      <c r="G3" s="697"/>
      <c r="H3" s="697"/>
      <c r="I3" s="697"/>
    </row>
    <row r="4" spans="1:9" ht="15.75" x14ac:dyDescent="0.25">
      <c r="A4" s="662" t="s">
        <v>244</v>
      </c>
      <c r="B4" s="662"/>
      <c r="C4" s="662"/>
      <c r="D4" s="662"/>
      <c r="E4" s="662"/>
      <c r="F4" s="6"/>
      <c r="G4" s="160"/>
      <c r="H4" s="6"/>
      <c r="I4" s="6"/>
    </row>
    <row r="5" spans="1:9" ht="15.75" x14ac:dyDescent="0.25">
      <c r="A5" s="663" t="s">
        <v>41</v>
      </c>
      <c r="B5" s="663"/>
      <c r="C5" s="663"/>
      <c r="D5" s="663"/>
      <c r="E5" s="663"/>
      <c r="F5" s="6"/>
      <c r="G5" s="160"/>
      <c r="H5" s="6"/>
      <c r="I5" s="6"/>
    </row>
    <row r="6" spans="1:9" ht="15.75" x14ac:dyDescent="0.25">
      <c r="A6" s="663" t="s">
        <v>264</v>
      </c>
      <c r="B6" s="663"/>
      <c r="C6" s="663"/>
      <c r="D6" s="663"/>
      <c r="E6" s="663"/>
      <c r="F6" s="6"/>
      <c r="G6" s="160"/>
      <c r="H6" s="6"/>
      <c r="I6" s="6"/>
    </row>
    <row r="7" spans="1:9" ht="15.75" x14ac:dyDescent="0.25">
      <c r="A7" s="573" t="s">
        <v>204</v>
      </c>
      <c r="B7" s="573"/>
      <c r="C7" s="573"/>
      <c r="D7" s="573"/>
      <c r="E7" s="573"/>
      <c r="F7" s="6"/>
      <c r="G7" s="160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80" t="s">
        <v>10</v>
      </c>
      <c r="E8" s="581"/>
      <c r="F8" s="260" t="s">
        <v>9</v>
      </c>
      <c r="G8" s="160"/>
      <c r="H8" s="6"/>
      <c r="I8" s="6"/>
    </row>
    <row r="9" spans="1:9" ht="15.75" x14ac:dyDescent="0.25">
      <c r="A9" s="95"/>
      <c r="B9" s="304"/>
      <c r="C9" s="304"/>
      <c r="D9" s="582" t="str">
        <f>'инновации+добровольчество0,3625'!D10:E10</f>
        <v>Заведующий МЦ</v>
      </c>
      <c r="E9" s="583"/>
      <c r="F9" s="66">
        <v>1</v>
      </c>
      <c r="G9" s="160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04">
        <v>5.6</v>
      </c>
      <c r="C10" s="304"/>
      <c r="D10" s="584" t="str">
        <f>'[1]2016'!$AE$25</f>
        <v>Водитель</v>
      </c>
      <c r="E10" s="585"/>
      <c r="F10" s="304">
        <v>1</v>
      </c>
      <c r="G10" s="160"/>
      <c r="H10" s="6"/>
      <c r="I10" s="6"/>
    </row>
    <row r="11" spans="1:9" ht="15.75" x14ac:dyDescent="0.25">
      <c r="A11" s="64" t="s">
        <v>91</v>
      </c>
      <c r="B11" s="304">
        <v>1</v>
      </c>
      <c r="C11" s="304"/>
      <c r="D11" s="584" t="s">
        <v>85</v>
      </c>
      <c r="E11" s="585"/>
      <c r="F11" s="304">
        <v>0.5</v>
      </c>
      <c r="G11" s="160"/>
      <c r="H11" s="6"/>
      <c r="I11" s="6"/>
    </row>
    <row r="12" spans="1:9" ht="15.75" x14ac:dyDescent="0.25">
      <c r="A12" s="95"/>
      <c r="B12" s="304"/>
      <c r="C12" s="304"/>
      <c r="D12" s="584" t="str">
        <f>'[1]2016'!$AE$26</f>
        <v xml:space="preserve">Уборщик служебных помещений </v>
      </c>
      <c r="E12" s="585"/>
      <c r="F12" s="304">
        <v>1</v>
      </c>
      <c r="G12" s="160"/>
      <c r="H12" s="6"/>
      <c r="I12" s="6"/>
    </row>
    <row r="13" spans="1:9" ht="31.5" x14ac:dyDescent="0.25">
      <c r="A13" s="263"/>
      <c r="B13" s="304"/>
      <c r="C13" s="411"/>
      <c r="D13" s="263" t="s">
        <v>265</v>
      </c>
      <c r="E13" s="264"/>
      <c r="F13" s="304">
        <v>1</v>
      </c>
      <c r="G13" s="160"/>
      <c r="H13" s="6"/>
      <c r="I13" s="6"/>
    </row>
    <row r="14" spans="1:9" ht="15.75" x14ac:dyDescent="0.25">
      <c r="A14" s="67" t="s">
        <v>55</v>
      </c>
      <c r="B14" s="68">
        <f>SUM(B9:B11)</f>
        <v>6.6</v>
      </c>
      <c r="C14" s="67"/>
      <c r="D14" s="586" t="s">
        <v>55</v>
      </c>
      <c r="E14" s="587"/>
      <c r="F14" s="68">
        <f>SUM(F9:F13)</f>
        <v>4.5</v>
      </c>
      <c r="G14" s="160"/>
      <c r="H14" s="6"/>
      <c r="I14" s="6"/>
    </row>
    <row r="15" spans="1:9" ht="36" customHeight="1" x14ac:dyDescent="0.25">
      <c r="A15" s="643" t="s">
        <v>203</v>
      </c>
      <c r="B15" s="643"/>
      <c r="C15" s="643"/>
      <c r="D15" s="643"/>
      <c r="E15" s="643"/>
      <c r="F15" s="643"/>
      <c r="G15" s="643"/>
      <c r="H15" s="643"/>
      <c r="I15" s="643"/>
    </row>
    <row r="16" spans="1:9" ht="15.75" x14ac:dyDescent="0.25">
      <c r="A16" s="658" t="s">
        <v>266</v>
      </c>
      <c r="B16" s="658"/>
      <c r="C16" s="658"/>
      <c r="D16" s="658"/>
      <c r="E16" s="658"/>
      <c r="F16" s="658"/>
      <c r="G16" s="160"/>
      <c r="H16" s="6"/>
      <c r="I16" s="6"/>
    </row>
    <row r="17" spans="1:12" ht="15.75" x14ac:dyDescent="0.25">
      <c r="A17" s="9" t="s">
        <v>267</v>
      </c>
      <c r="B17" s="9"/>
      <c r="C17" s="9"/>
      <c r="D17" s="9"/>
      <c r="E17" s="6"/>
      <c r="F17" s="6"/>
      <c r="G17" s="160"/>
      <c r="H17" s="6"/>
      <c r="I17" s="6"/>
    </row>
    <row r="18" spans="1:12" ht="30" customHeight="1" x14ac:dyDescent="0.25">
      <c r="A18" s="659" t="s">
        <v>43</v>
      </c>
      <c r="B18" s="659"/>
      <c r="C18" s="659"/>
      <c r="D18" s="659"/>
      <c r="E18" s="659"/>
      <c r="F18" s="659"/>
      <c r="G18" s="160"/>
      <c r="H18" s="6"/>
      <c r="I18" s="6"/>
    </row>
    <row r="19" spans="1:12" ht="15.75" x14ac:dyDescent="0.25">
      <c r="A19" s="657"/>
      <c r="B19" s="657"/>
      <c r="C19" s="302"/>
      <c r="D19" s="149">
        <v>0.27500000000000002</v>
      </c>
      <c r="E19" s="149"/>
      <c r="F19" s="6"/>
      <c r="G19" s="160"/>
      <c r="H19" s="6"/>
      <c r="I19" s="6"/>
    </row>
    <row r="20" spans="1:12" ht="31.5" x14ac:dyDescent="0.25">
      <c r="A20" s="634" t="s">
        <v>0</v>
      </c>
      <c r="B20" s="634" t="s">
        <v>1</v>
      </c>
      <c r="C20" s="294"/>
      <c r="D20" s="634" t="s">
        <v>2</v>
      </c>
      <c r="E20" s="631" t="s">
        <v>3</v>
      </c>
      <c r="F20" s="633"/>
      <c r="G20" s="698" t="s">
        <v>35</v>
      </c>
      <c r="H20" s="294" t="s">
        <v>5</v>
      </c>
      <c r="I20" s="634" t="s">
        <v>6</v>
      </c>
    </row>
    <row r="21" spans="1:12" ht="30" x14ac:dyDescent="0.25">
      <c r="A21" s="634"/>
      <c r="B21" s="634"/>
      <c r="C21" s="294"/>
      <c r="D21" s="634"/>
      <c r="E21" s="294" t="s">
        <v>268</v>
      </c>
      <c r="F21" s="635" t="s">
        <v>270</v>
      </c>
      <c r="G21" s="698"/>
      <c r="H21" s="94" t="s">
        <v>169</v>
      </c>
      <c r="I21" s="634"/>
    </row>
    <row r="22" spans="1:12" ht="15.75" x14ac:dyDescent="0.25">
      <c r="A22" s="634"/>
      <c r="B22" s="634"/>
      <c r="C22" s="294"/>
      <c r="D22" s="634"/>
      <c r="E22" s="294" t="s">
        <v>4</v>
      </c>
      <c r="F22" s="636"/>
      <c r="G22" s="698"/>
      <c r="H22" s="294" t="s">
        <v>271</v>
      </c>
      <c r="I22" s="634"/>
    </row>
    <row r="23" spans="1:12" ht="15.75" x14ac:dyDescent="0.25">
      <c r="A23" s="634">
        <v>1</v>
      </c>
      <c r="B23" s="634">
        <v>2</v>
      </c>
      <c r="C23" s="294"/>
      <c r="D23" s="634">
        <v>3</v>
      </c>
      <c r="E23" s="634" t="s">
        <v>269</v>
      </c>
      <c r="F23" s="634">
        <v>5</v>
      </c>
      <c r="G23" s="557" t="s">
        <v>7</v>
      </c>
      <c r="H23" s="94" t="s">
        <v>170</v>
      </c>
      <c r="I23" s="535" t="s">
        <v>171</v>
      </c>
    </row>
    <row r="24" spans="1:12" ht="15.75" x14ac:dyDescent="0.25">
      <c r="A24" s="634"/>
      <c r="B24" s="634"/>
      <c r="C24" s="294"/>
      <c r="D24" s="634"/>
      <c r="E24" s="634"/>
      <c r="F24" s="634"/>
      <c r="G24" s="557"/>
      <c r="H24" s="50">
        <v>1780.6</v>
      </c>
      <c r="I24" s="535"/>
      <c r="J24" s="394">
        <f>I27+I89</f>
        <v>3526875.0032430002</v>
      </c>
      <c r="K24" s="172"/>
      <c r="L24" s="6"/>
    </row>
    <row r="25" spans="1:12" ht="15.75" x14ac:dyDescent="0.25">
      <c r="A25" s="69" t="str">
        <f>'патриотика0,3625'!A25</f>
        <v>Методист</v>
      </c>
      <c r="B25" s="80">
        <f>'патриотика0,3625'!B25</f>
        <v>98101.440000000002</v>
      </c>
      <c r="C25" s="80"/>
      <c r="D25" s="294">
        <f>1*D19</f>
        <v>0.27500000000000002</v>
      </c>
      <c r="E25" s="70">
        <f>D25*1780.6</f>
        <v>489.66500000000002</v>
      </c>
      <c r="F25" s="71">
        <v>1</v>
      </c>
      <c r="G25" s="73">
        <f>E25/F25</f>
        <v>489.66500000000002</v>
      </c>
      <c r="H25" s="70">
        <f>B25*1.302/1780.6*12</f>
        <v>860.79798863304518</v>
      </c>
      <c r="I25" s="395">
        <f>G25*H25-23377.65</f>
        <v>398124.99710400007</v>
      </c>
      <c r="J25" s="394">
        <v>3526875</v>
      </c>
      <c r="K25" s="171" t="s">
        <v>103</v>
      </c>
      <c r="L25" s="6"/>
    </row>
    <row r="26" spans="1:12" ht="15.75" x14ac:dyDescent="0.25">
      <c r="A26" s="72" t="str">
        <f>A10</f>
        <v>Специалист по работе с молодежью</v>
      </c>
      <c r="B26" s="80">
        <f>'патриотика0,3625'!B26</f>
        <v>78684.75</v>
      </c>
      <c r="C26" s="170"/>
      <c r="D26" s="294">
        <f>D19*5.6</f>
        <v>1.54</v>
      </c>
      <c r="E26" s="70">
        <f>D26*1780.6</f>
        <v>2742.1239999999998</v>
      </c>
      <c r="F26" s="71">
        <v>1</v>
      </c>
      <c r="G26" s="73">
        <f>E26/F26</f>
        <v>2742.1239999999998</v>
      </c>
      <c r="H26" s="70">
        <f>B26*1.302/1780.6*12</f>
        <v>690.42487588453332</v>
      </c>
      <c r="I26" s="395">
        <f>G26*H26-97549.93</f>
        <v>1795680.69236</v>
      </c>
      <c r="J26" s="394">
        <f>J24-J25</f>
        <v>3.2430002465844154E-3</v>
      </c>
      <c r="K26" s="171" t="s">
        <v>115</v>
      </c>
      <c r="L26" s="6"/>
    </row>
    <row r="27" spans="1:12" ht="18.75" x14ac:dyDescent="0.3">
      <c r="A27" s="69" t="s">
        <v>90</v>
      </c>
      <c r="B27" s="73"/>
      <c r="C27" s="73"/>
      <c r="D27" s="294"/>
      <c r="E27" s="70"/>
      <c r="F27" s="71"/>
      <c r="G27" s="178"/>
      <c r="H27" s="153"/>
      <c r="I27" s="396">
        <f>SUM(I25:I26)</f>
        <v>2193805.6894640001</v>
      </c>
      <c r="L27" s="176"/>
    </row>
    <row r="28" spans="1:12" s="6" customFormat="1" ht="16.5" hidden="1" x14ac:dyDescent="0.25">
      <c r="A28" s="717" t="s">
        <v>164</v>
      </c>
      <c r="B28" s="717"/>
      <c r="C28" s="717"/>
      <c r="D28" s="717"/>
      <c r="E28" s="717"/>
      <c r="F28" s="717"/>
      <c r="G28" s="717"/>
      <c r="H28" s="717"/>
      <c r="I28" s="173"/>
      <c r="J28" s="171"/>
      <c r="K28" s="172"/>
    </row>
    <row r="29" spans="1:12" s="6" customFormat="1" ht="16.5" hidden="1" x14ac:dyDescent="0.25">
      <c r="A29" s="560" t="s">
        <v>58</v>
      </c>
      <c r="B29" s="595" t="s">
        <v>153</v>
      </c>
      <c r="C29" s="671"/>
      <c r="D29" s="536" t="s">
        <v>154</v>
      </c>
      <c r="E29" s="669"/>
      <c r="F29" s="669"/>
      <c r="G29" s="669"/>
      <c r="H29" s="537"/>
      <c r="I29" s="173"/>
      <c r="J29" s="171"/>
      <c r="K29" s="172"/>
    </row>
    <row r="30" spans="1:12" s="6" customFormat="1" ht="16.5" hidden="1" x14ac:dyDescent="0.25">
      <c r="A30" s="561"/>
      <c r="B30" s="597"/>
      <c r="C30" s="598"/>
      <c r="D30" s="588" t="s">
        <v>155</v>
      </c>
      <c r="E30" s="560" t="s">
        <v>156</v>
      </c>
      <c r="F30" s="637" t="s">
        <v>157</v>
      </c>
      <c r="G30" s="560" t="s">
        <v>163</v>
      </c>
      <c r="H30" s="560" t="s">
        <v>6</v>
      </c>
      <c r="I30" s="173"/>
      <c r="J30" s="171"/>
      <c r="K30" s="172"/>
    </row>
    <row r="31" spans="1:12" s="6" customFormat="1" ht="16.5" hidden="1" x14ac:dyDescent="0.25">
      <c r="A31" s="562"/>
      <c r="B31" s="599"/>
      <c r="C31" s="600"/>
      <c r="D31" s="668"/>
      <c r="E31" s="562"/>
      <c r="F31" s="603"/>
      <c r="G31" s="562"/>
      <c r="H31" s="562"/>
      <c r="I31" s="173"/>
      <c r="J31" s="171"/>
      <c r="K31" s="172"/>
    </row>
    <row r="32" spans="1:12" s="6" customFormat="1" ht="16.5" hidden="1" x14ac:dyDescent="0.25">
      <c r="A32" s="209">
        <v>1</v>
      </c>
      <c r="B32" s="536">
        <v>2</v>
      </c>
      <c r="C32" s="537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3"/>
      <c r="J32" s="171"/>
      <c r="K32" s="172"/>
    </row>
    <row r="33" spans="1:11" s="6" customFormat="1" ht="16.5" hidden="1" x14ac:dyDescent="0.25">
      <c r="A33" s="208" t="s">
        <v>91</v>
      </c>
      <c r="B33" s="208">
        <v>0.24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18363.9*0.24</f>
        <v>4407.3360000000002</v>
      </c>
      <c r="G33" s="174">
        <f>F33*30.2%</f>
        <v>1331.015472</v>
      </c>
      <c r="H33" s="174">
        <v>0</v>
      </c>
      <c r="I33" s="173"/>
    </row>
    <row r="34" spans="1:11" s="6" customFormat="1" ht="15.6" hidden="1" customHeight="1" x14ac:dyDescent="0.25">
      <c r="A34" s="208" t="s">
        <v>159</v>
      </c>
      <c r="B34" s="536">
        <f>5.6*0.24</f>
        <v>1.3439999999999999</v>
      </c>
      <c r="C34" s="537"/>
      <c r="D34" s="143">
        <f>1302.85*B34</f>
        <v>1751.0303999999996</v>
      </c>
      <c r="E34" s="105">
        <f t="shared" si="0"/>
        <v>21012.364799999996</v>
      </c>
      <c r="F34" s="143">
        <f>64311.87*0.24</f>
        <v>15434.8488</v>
      </c>
      <c r="G34" s="174">
        <f>F34*30.2%</f>
        <v>4661.3243376</v>
      </c>
      <c r="H34" s="174">
        <v>0</v>
      </c>
    </row>
    <row r="35" spans="1:11" s="6" customFormat="1" ht="18.75" hidden="1" x14ac:dyDescent="0.25">
      <c r="A35" s="265"/>
      <c r="B35" s="718">
        <f>SUM(B33:C34)</f>
        <v>2.5839999999999996</v>
      </c>
      <c r="C35" s="719"/>
      <c r="D35" s="120">
        <f>SUM(D33:D34)</f>
        <v>3825.6303999999996</v>
      </c>
      <c r="E35" s="120">
        <f>SUM(E33:E34)</f>
        <v>45907.564799999993</v>
      </c>
      <c r="F35" s="120">
        <f>SUM(F33:F34)</f>
        <v>19842.184799999999</v>
      </c>
      <c r="G35" s="120">
        <f>SUM(G33:G34)</f>
        <v>5992.3398096000001</v>
      </c>
      <c r="H35" s="210"/>
      <c r="I35" s="160"/>
    </row>
    <row r="36" spans="1:11" ht="14.45" hidden="1" customHeight="1" x14ac:dyDescent="0.25">
      <c r="A36" s="717" t="s">
        <v>168</v>
      </c>
      <c r="B36" s="717"/>
      <c r="C36" s="717"/>
      <c r="D36" s="717"/>
      <c r="E36" s="717"/>
      <c r="F36" s="717"/>
      <c r="G36" s="717"/>
      <c r="H36" s="717"/>
      <c r="I36" s="144"/>
      <c r="J36" s="144"/>
    </row>
    <row r="37" spans="1:11" ht="28.9" hidden="1" customHeight="1" x14ac:dyDescent="0.25">
      <c r="A37" s="560" t="s">
        <v>58</v>
      </c>
      <c r="B37" s="595" t="s">
        <v>153</v>
      </c>
      <c r="C37" s="671"/>
      <c r="D37" s="576" t="s">
        <v>154</v>
      </c>
      <c r="E37" s="577"/>
      <c r="F37" s="268"/>
      <c r="G37" s="41"/>
    </row>
    <row r="38" spans="1:11" ht="14.45" hidden="1" customHeight="1" x14ac:dyDescent="0.25">
      <c r="A38" s="561"/>
      <c r="B38" s="597"/>
      <c r="C38" s="598"/>
      <c r="D38" s="588" t="s">
        <v>155</v>
      </c>
      <c r="E38" s="560" t="s">
        <v>163</v>
      </c>
      <c r="F38" s="560" t="s">
        <v>167</v>
      </c>
      <c r="G38" s="41"/>
    </row>
    <row r="39" spans="1:11" hidden="1" x14ac:dyDescent="0.25">
      <c r="A39" s="562"/>
      <c r="B39" s="599"/>
      <c r="C39" s="600"/>
      <c r="D39" s="668"/>
      <c r="E39" s="562"/>
      <c r="F39" s="562"/>
      <c r="G39" s="41"/>
    </row>
    <row r="40" spans="1:11" hidden="1" x14ac:dyDescent="0.25">
      <c r="A40" s="209">
        <v>1</v>
      </c>
      <c r="B40" s="536">
        <v>2</v>
      </c>
      <c r="C40" s="537"/>
      <c r="D40" s="209">
        <v>3</v>
      </c>
      <c r="E40" s="209">
        <v>6</v>
      </c>
      <c r="F40" s="209">
        <v>7</v>
      </c>
      <c r="G40" s="41"/>
    </row>
    <row r="41" spans="1:11" hidden="1" x14ac:dyDescent="0.25">
      <c r="A41" s="208" t="s">
        <v>159</v>
      </c>
      <c r="B41" s="536">
        <f>B34</f>
        <v>1.3439999999999999</v>
      </c>
      <c r="C41" s="537"/>
      <c r="D41" s="143">
        <v>4218.1400000000003</v>
      </c>
      <c r="E41" s="174">
        <f>D41*30.2%</f>
        <v>1273.8782800000001</v>
      </c>
      <c r="F41" s="174">
        <v>0</v>
      </c>
      <c r="G41" s="41"/>
    </row>
    <row r="42" spans="1:11" ht="18.75" hidden="1" x14ac:dyDescent="0.25">
      <c r="A42" s="265"/>
      <c r="B42" s="718">
        <f>SUM(B41:C41)</f>
        <v>1.3439999999999999</v>
      </c>
      <c r="C42" s="719"/>
      <c r="D42" s="120">
        <f>SUM(D41:D41)</f>
        <v>4218.1400000000003</v>
      </c>
      <c r="E42" s="120">
        <f>SUM(E41:E41)</f>
        <v>1273.8782800000001</v>
      </c>
      <c r="F42" s="210"/>
      <c r="G42" s="41"/>
    </row>
    <row r="43" spans="1:11" ht="15.75" hidden="1" x14ac:dyDescent="0.25">
      <c r="A43" s="723" t="s">
        <v>57</v>
      </c>
      <c r="B43" s="723"/>
      <c r="C43" s="723"/>
      <c r="D43" s="723"/>
      <c r="E43" s="723"/>
      <c r="F43" s="723"/>
      <c r="G43" s="160"/>
      <c r="H43" s="6"/>
      <c r="I43" s="6"/>
    </row>
    <row r="44" spans="1:11" ht="15.75" hidden="1" x14ac:dyDescent="0.25">
      <c r="A44" s="303" t="s">
        <v>79</v>
      </c>
      <c r="B44" s="6" t="str">
        <f>'инновации+добровольчество0,3625'!B49</f>
        <v>25 командировки</v>
      </c>
      <c r="C44" s="6"/>
      <c r="D44" s="6"/>
      <c r="E44" s="6"/>
      <c r="F44" s="6"/>
      <c r="G44" s="160"/>
      <c r="H44" s="6"/>
      <c r="I44" s="6"/>
      <c r="K44" s="176"/>
    </row>
    <row r="45" spans="1:11" ht="15.75" hidden="1" x14ac:dyDescent="0.25">
      <c r="A45" s="6"/>
      <c r="B45" s="6"/>
      <c r="C45" s="6"/>
      <c r="D45" s="151">
        <f>D19</f>
        <v>0.27500000000000002</v>
      </c>
      <c r="E45" s="6"/>
      <c r="F45" s="6"/>
      <c r="G45" s="160"/>
      <c r="H45" s="6"/>
      <c r="I45" s="6"/>
    </row>
    <row r="46" spans="1:11" ht="15.75" hidden="1" x14ac:dyDescent="0.25">
      <c r="A46" s="724" t="s">
        <v>118</v>
      </c>
      <c r="B46" s="725"/>
      <c r="C46" s="294"/>
      <c r="D46" s="635" t="s">
        <v>11</v>
      </c>
      <c r="E46" s="635" t="s">
        <v>46</v>
      </c>
      <c r="F46" s="635" t="s">
        <v>15</v>
      </c>
      <c r="G46" s="703" t="s">
        <v>6</v>
      </c>
      <c r="H46" s="6"/>
      <c r="I46" s="6"/>
    </row>
    <row r="47" spans="1:11" ht="7.15" hidden="1" customHeight="1" x14ac:dyDescent="0.25">
      <c r="A47" s="726"/>
      <c r="B47" s="727"/>
      <c r="C47" s="294"/>
      <c r="D47" s="636"/>
      <c r="E47" s="636"/>
      <c r="F47" s="636"/>
      <c r="G47" s="704"/>
      <c r="H47" s="6"/>
      <c r="I47" s="6"/>
    </row>
    <row r="48" spans="1:11" ht="15.75" hidden="1" x14ac:dyDescent="0.25">
      <c r="A48" s="631">
        <v>1</v>
      </c>
      <c r="B48" s="633"/>
      <c r="C48" s="295"/>
      <c r="D48" s="294">
        <v>2</v>
      </c>
      <c r="E48" s="310">
        <v>3</v>
      </c>
      <c r="F48" s="294">
        <v>4</v>
      </c>
      <c r="G48" s="76" t="s">
        <v>66</v>
      </c>
      <c r="H48" s="6"/>
      <c r="I48" s="6"/>
    </row>
    <row r="49" spans="1:12" ht="15.75" hidden="1" x14ac:dyDescent="0.25">
      <c r="A49" s="638" t="str">
        <f>'инновации+добровольчество0,3625'!A54</f>
        <v>Суточные</v>
      </c>
      <c r="B49" s="639"/>
      <c r="C49" s="297"/>
      <c r="D49" s="294" t="str">
        <f>'инновации+добровольчество0,3625'!D54</f>
        <v>сутки</v>
      </c>
      <c r="E49" s="307">
        <f>D45</f>
        <v>0.27500000000000002</v>
      </c>
      <c r="F49" s="307">
        <f>'инновации+добровольчество0,3625'!F54</f>
        <v>450</v>
      </c>
      <c r="G49" s="76">
        <v>0</v>
      </c>
      <c r="H49" s="6"/>
      <c r="I49" s="6"/>
    </row>
    <row r="50" spans="1:12" ht="15.75" hidden="1" x14ac:dyDescent="0.25">
      <c r="A50" s="638" t="str">
        <f>'инновации+добровольчество0,3625'!A55</f>
        <v>Проезд</v>
      </c>
      <c r="B50" s="639"/>
      <c r="C50" s="297"/>
      <c r="D50" s="294" t="str">
        <f>'инновации+добровольчество0,3625'!D55</f>
        <v xml:space="preserve">Ед. </v>
      </c>
      <c r="E50" s="307">
        <f>D45</f>
        <v>0.27500000000000002</v>
      </c>
      <c r="F50" s="307">
        <f>'инновации+добровольчество0,3625'!F55</f>
        <v>9000</v>
      </c>
      <c r="G50" s="76">
        <v>0</v>
      </c>
      <c r="H50" s="6"/>
      <c r="I50" s="6"/>
      <c r="L50" s="179"/>
    </row>
    <row r="51" spans="1:12" ht="15.75" hidden="1" x14ac:dyDescent="0.25">
      <c r="A51" s="638" t="str">
        <f>'инновации+добровольчество0,3625'!A56</f>
        <v xml:space="preserve">Проживание </v>
      </c>
      <c r="B51" s="639"/>
      <c r="C51" s="297"/>
      <c r="D51" s="294" t="str">
        <f>'инновации+добровольчество0,3625'!D56</f>
        <v>сутки</v>
      </c>
      <c r="E51" s="307">
        <f>D45</f>
        <v>0.27500000000000002</v>
      </c>
      <c r="F51" s="307">
        <f>'инновации+добровольчество0,3625'!F56</f>
        <v>2000</v>
      </c>
      <c r="G51" s="76">
        <v>0</v>
      </c>
      <c r="H51" s="6"/>
      <c r="I51" s="6"/>
      <c r="L51" s="179"/>
    </row>
    <row r="52" spans="1:12" ht="15.75" hidden="1" x14ac:dyDescent="0.25">
      <c r="A52" s="296" t="e">
        <f>'инновации+добровольчество0,3625'!#REF!</f>
        <v>#REF!</v>
      </c>
      <c r="B52" s="297"/>
      <c r="C52" s="297"/>
      <c r="D52" s="294" t="e">
        <f>'инновации+добровольчество0,3625'!#REF!</f>
        <v>#REF!</v>
      </c>
      <c r="E52" s="307">
        <f>D45</f>
        <v>0.27500000000000002</v>
      </c>
      <c r="F52" s="307" t="e">
        <f>'инновации+добровольчество0,3625'!#REF!</f>
        <v>#REF!</v>
      </c>
      <c r="G52" s="76">
        <v>0</v>
      </c>
      <c r="H52" s="6"/>
      <c r="I52" s="6"/>
      <c r="L52" s="179"/>
    </row>
    <row r="53" spans="1:12" ht="18.75" hidden="1" x14ac:dyDescent="0.25">
      <c r="A53" s="640" t="s">
        <v>56</v>
      </c>
      <c r="B53" s="641"/>
      <c r="C53" s="305"/>
      <c r="D53" s="75"/>
      <c r="E53" s="75"/>
      <c r="F53" s="75"/>
      <c r="G53" s="246">
        <f>SUM(G49:G52)</f>
        <v>0</v>
      </c>
      <c r="H53" s="6"/>
      <c r="I53" s="6"/>
      <c r="L53" s="176"/>
    </row>
    <row r="54" spans="1:12" ht="15.75" x14ac:dyDescent="0.25">
      <c r="A54" s="643" t="s">
        <v>122</v>
      </c>
      <c r="B54" s="643"/>
      <c r="C54" s="643"/>
      <c r="D54" s="643"/>
      <c r="E54" s="643"/>
      <c r="F54" s="643"/>
      <c r="G54" s="160"/>
      <c r="H54" s="6"/>
      <c r="I54" s="6"/>
    </row>
    <row r="55" spans="1:12" ht="15.75" x14ac:dyDescent="0.25">
      <c r="A55" s="6"/>
      <c r="B55" s="6"/>
      <c r="C55" s="6"/>
      <c r="D55" s="151"/>
      <c r="E55" s="6"/>
      <c r="F55" s="152">
        <v>1</v>
      </c>
      <c r="G55" s="160"/>
      <c r="H55" s="6"/>
      <c r="I55" s="6"/>
    </row>
    <row r="56" spans="1:12" ht="15.75" x14ac:dyDescent="0.25">
      <c r="A56" s="634" t="s">
        <v>118</v>
      </c>
      <c r="B56" s="634"/>
      <c r="C56" s="294"/>
      <c r="D56" s="634" t="s">
        <v>11</v>
      </c>
      <c r="E56" s="635" t="s">
        <v>46</v>
      </c>
      <c r="F56" s="635" t="s">
        <v>15</v>
      </c>
      <c r="G56" s="703" t="s">
        <v>6</v>
      </c>
      <c r="H56" s="6"/>
      <c r="I56" s="6"/>
    </row>
    <row r="57" spans="1:12" ht="13.9" customHeight="1" x14ac:dyDescent="0.25">
      <c r="A57" s="634"/>
      <c r="B57" s="634"/>
      <c r="C57" s="294"/>
      <c r="D57" s="634"/>
      <c r="E57" s="636"/>
      <c r="F57" s="636"/>
      <c r="G57" s="704"/>
      <c r="H57" s="6"/>
      <c r="I57" s="6"/>
    </row>
    <row r="58" spans="1:12" ht="16.5" thickBot="1" x14ac:dyDescent="0.3">
      <c r="A58" s="631">
        <v>1</v>
      </c>
      <c r="B58" s="633"/>
      <c r="C58" s="295"/>
      <c r="D58" s="294">
        <v>2</v>
      </c>
      <c r="E58" s="294">
        <v>3</v>
      </c>
      <c r="F58" s="294">
        <v>4</v>
      </c>
      <c r="G58" s="76" t="s">
        <v>66</v>
      </c>
      <c r="H58" s="6"/>
      <c r="I58" s="6"/>
    </row>
    <row r="59" spans="1:12" ht="25.5" x14ac:dyDescent="0.25">
      <c r="A59" s="248" t="s">
        <v>273</v>
      </c>
      <c r="B59" s="306"/>
      <c r="C59" s="306"/>
      <c r="D59" s="294"/>
      <c r="E59" s="209"/>
      <c r="F59" s="458"/>
      <c r="G59" s="76"/>
      <c r="H59" s="6"/>
      <c r="I59" s="6"/>
    </row>
    <row r="60" spans="1:12" ht="15.75" x14ac:dyDescent="0.25">
      <c r="A60" s="87" t="s">
        <v>304</v>
      </c>
      <c r="B60" s="306"/>
      <c r="C60" s="306"/>
      <c r="D60" s="294" t="s">
        <v>120</v>
      </c>
      <c r="E60" s="92">
        <v>4</v>
      </c>
      <c r="F60" s="93">
        <v>8600</v>
      </c>
      <c r="G60" s="76">
        <f>E60*F60</f>
        <v>34400</v>
      </c>
      <c r="H60" s="6"/>
      <c r="I60" s="6"/>
    </row>
    <row r="61" spans="1:12" ht="15.75" x14ac:dyDescent="0.25">
      <c r="A61" s="211" t="s">
        <v>206</v>
      </c>
      <c r="B61" s="306"/>
      <c r="C61" s="306"/>
      <c r="D61" s="294" t="s">
        <v>121</v>
      </c>
      <c r="E61" s="92">
        <v>12</v>
      </c>
      <c r="F61" s="93">
        <v>450</v>
      </c>
      <c r="G61" s="76">
        <f>E61*F61</f>
        <v>5400</v>
      </c>
      <c r="H61" s="6"/>
      <c r="I61" s="6"/>
    </row>
    <row r="62" spans="1:12" ht="15.75" x14ac:dyDescent="0.25">
      <c r="A62" s="208" t="s">
        <v>207</v>
      </c>
      <c r="B62" s="306"/>
      <c r="C62" s="306"/>
      <c r="D62" s="294" t="s">
        <v>121</v>
      </c>
      <c r="E62" s="92">
        <v>6</v>
      </c>
      <c r="F62" s="93">
        <v>500</v>
      </c>
      <c r="G62" s="76">
        <f t="shared" ref="G62:G74" si="1">E62*F62</f>
        <v>3000</v>
      </c>
      <c r="H62" s="6"/>
      <c r="I62" s="6"/>
    </row>
    <row r="63" spans="1:12" ht="15.75" x14ac:dyDescent="0.25">
      <c r="A63" s="247" t="s">
        <v>208</v>
      </c>
      <c r="B63" s="306"/>
      <c r="C63" s="306"/>
      <c r="E63" s="92"/>
      <c r="F63" s="93"/>
      <c r="G63" s="76">
        <f t="shared" si="1"/>
        <v>0</v>
      </c>
      <c r="H63" s="6"/>
      <c r="I63" s="6"/>
    </row>
    <row r="64" spans="1:12" ht="15.75" x14ac:dyDescent="0.25">
      <c r="A64" s="87" t="s">
        <v>274</v>
      </c>
      <c r="B64" s="306"/>
      <c r="C64" s="306"/>
      <c r="D64" s="294" t="s">
        <v>120</v>
      </c>
      <c r="E64" s="92">
        <v>9</v>
      </c>
      <c r="F64" s="93">
        <v>8600</v>
      </c>
      <c r="G64" s="76">
        <f t="shared" si="1"/>
        <v>77400</v>
      </c>
      <c r="H64" s="6"/>
      <c r="I64" s="6"/>
    </row>
    <row r="65" spans="1:11" ht="15.75" x14ac:dyDescent="0.25">
      <c r="A65" s="87" t="s">
        <v>181</v>
      </c>
      <c r="B65" s="306"/>
      <c r="C65" s="306"/>
      <c r="D65" s="294" t="s">
        <v>121</v>
      </c>
      <c r="E65" s="92">
        <v>12</v>
      </c>
      <c r="F65" s="93">
        <v>450</v>
      </c>
      <c r="G65" s="76">
        <f t="shared" si="1"/>
        <v>5400</v>
      </c>
      <c r="H65" s="6"/>
      <c r="I65" s="6"/>
    </row>
    <row r="66" spans="1:11" ht="15.75" x14ac:dyDescent="0.25">
      <c r="A66" s="87" t="s">
        <v>209</v>
      </c>
      <c r="B66" s="306"/>
      <c r="C66" s="306"/>
      <c r="D66" s="294" t="s">
        <v>121</v>
      </c>
      <c r="E66" s="92">
        <v>12</v>
      </c>
      <c r="F66" s="93">
        <v>750</v>
      </c>
      <c r="G66" s="76">
        <f t="shared" si="1"/>
        <v>9000</v>
      </c>
      <c r="H66" s="6"/>
      <c r="I66" s="6"/>
    </row>
    <row r="67" spans="1:11" ht="25.5" x14ac:dyDescent="0.25">
      <c r="A67" s="224" t="s">
        <v>275</v>
      </c>
      <c r="B67" s="306"/>
      <c r="C67" s="306"/>
      <c r="E67" s="92"/>
      <c r="F67" s="93"/>
      <c r="G67" s="76">
        <f t="shared" si="1"/>
        <v>0</v>
      </c>
      <c r="H67" s="6"/>
      <c r="I67" s="6"/>
    </row>
    <row r="68" spans="1:11" ht="15.75" x14ac:dyDescent="0.25">
      <c r="A68" s="87" t="s">
        <v>276</v>
      </c>
      <c r="B68" s="306"/>
      <c r="C68" s="306"/>
      <c r="D68" s="294" t="s">
        <v>120</v>
      </c>
      <c r="E68" s="92">
        <v>10</v>
      </c>
      <c r="F68" s="93">
        <v>9000</v>
      </c>
      <c r="G68" s="76">
        <f t="shared" si="1"/>
        <v>90000</v>
      </c>
      <c r="H68" s="6"/>
      <c r="I68" s="6"/>
    </row>
    <row r="69" spans="1:11" ht="15.75" x14ac:dyDescent="0.25">
      <c r="A69" s="87" t="s">
        <v>181</v>
      </c>
      <c r="B69" s="306"/>
      <c r="C69" s="306"/>
      <c r="D69" s="294" t="s">
        <v>121</v>
      </c>
      <c r="E69" s="92">
        <v>50</v>
      </c>
      <c r="F69" s="93">
        <v>450</v>
      </c>
      <c r="G69" s="76">
        <f t="shared" si="1"/>
        <v>22500</v>
      </c>
      <c r="H69" s="6"/>
      <c r="I69" s="6"/>
    </row>
    <row r="70" spans="1:11" ht="15.75" x14ac:dyDescent="0.25">
      <c r="A70" s="87" t="s">
        <v>209</v>
      </c>
      <c r="B70" s="306"/>
      <c r="C70" s="306"/>
      <c r="D70" s="294" t="s">
        <v>121</v>
      </c>
      <c r="E70" s="92">
        <v>40</v>
      </c>
      <c r="F70" s="93">
        <v>750</v>
      </c>
      <c r="G70" s="76">
        <f t="shared" si="1"/>
        <v>30000</v>
      </c>
      <c r="H70" s="6"/>
      <c r="I70" s="6"/>
    </row>
    <row r="71" spans="1:11" ht="15.75" x14ac:dyDescent="0.25">
      <c r="A71" s="313" t="s">
        <v>210</v>
      </c>
      <c r="B71" s="306"/>
      <c r="C71" s="306"/>
      <c r="E71" s="92">
        <v>100</v>
      </c>
      <c r="F71" s="93">
        <v>586</v>
      </c>
      <c r="G71" s="76">
        <f t="shared" si="1"/>
        <v>58600</v>
      </c>
      <c r="H71" s="6"/>
      <c r="I71" s="6"/>
    </row>
    <row r="72" spans="1:11" ht="15.75" x14ac:dyDescent="0.25">
      <c r="A72" s="314" t="s">
        <v>305</v>
      </c>
      <c r="B72" s="306"/>
      <c r="C72" s="306"/>
      <c r="D72" s="294" t="s">
        <v>82</v>
      </c>
      <c r="E72" s="315">
        <v>36</v>
      </c>
      <c r="F72" s="316">
        <v>350</v>
      </c>
      <c r="G72" s="76">
        <f t="shared" si="1"/>
        <v>12600</v>
      </c>
      <c r="H72" s="6"/>
      <c r="I72" s="6"/>
    </row>
    <row r="73" spans="1:11" ht="15.75" x14ac:dyDescent="0.25">
      <c r="A73" s="314" t="s">
        <v>211</v>
      </c>
      <c r="B73" s="306"/>
      <c r="C73" s="306"/>
      <c r="D73" s="294" t="s">
        <v>120</v>
      </c>
      <c r="E73" s="315">
        <v>200</v>
      </c>
      <c r="F73" s="316">
        <v>608.5</v>
      </c>
      <c r="G73" s="76">
        <f t="shared" si="1"/>
        <v>121700</v>
      </c>
      <c r="H73" s="6"/>
      <c r="I73" s="6"/>
    </row>
    <row r="74" spans="1:11" ht="15.75" x14ac:dyDescent="0.25">
      <c r="A74" s="413" t="s">
        <v>277</v>
      </c>
      <c r="B74" s="306"/>
      <c r="C74" s="306"/>
      <c r="D74" s="294" t="s">
        <v>120</v>
      </c>
      <c r="E74" s="315">
        <v>50</v>
      </c>
      <c r="F74" s="316">
        <v>1000</v>
      </c>
      <c r="G74" s="76">
        <f t="shared" si="1"/>
        <v>50000</v>
      </c>
      <c r="H74" s="6"/>
      <c r="I74" s="6"/>
    </row>
    <row r="75" spans="1:11" ht="14.45" customHeight="1" x14ac:dyDescent="0.25">
      <c r="A75" s="699" t="s">
        <v>78</v>
      </c>
      <c r="B75" s="706"/>
      <c r="C75" s="308"/>
      <c r="D75" s="75"/>
      <c r="E75" s="75"/>
      <c r="F75" s="156"/>
      <c r="G75" s="414">
        <f>SUM(G60:G74)</f>
        <v>520000</v>
      </c>
      <c r="H75" s="6"/>
      <c r="I75" s="6"/>
    </row>
    <row r="76" spans="1:11" ht="15.75" x14ac:dyDescent="0.25">
      <c r="A76" s="667"/>
      <c r="B76" s="667"/>
      <c r="C76" s="667"/>
      <c r="D76" s="667"/>
      <c r="E76" s="667"/>
      <c r="F76" s="667"/>
      <c r="G76" s="304"/>
      <c r="H76" s="304"/>
      <c r="I76" s="6"/>
      <c r="J76" s="6"/>
      <c r="K76" s="6"/>
    </row>
    <row r="77" spans="1:11" ht="14.45" customHeight="1" x14ac:dyDescent="0.25">
      <c r="A77" s="559" t="s">
        <v>218</v>
      </c>
      <c r="B77" s="559"/>
      <c r="C77" s="559"/>
      <c r="D77" s="559"/>
      <c r="E77" s="559"/>
      <c r="F77" s="559"/>
      <c r="G77" s="559"/>
      <c r="H77" s="559"/>
    </row>
    <row r="78" spans="1:11" ht="14.45" customHeight="1" x14ac:dyDescent="0.25">
      <c r="A78" s="284"/>
      <c r="B78" s="284"/>
      <c r="C78" s="280"/>
      <c r="D78" s="284"/>
      <c r="E78" s="280"/>
      <c r="F78" s="280">
        <v>0.27500000000000002</v>
      </c>
      <c r="G78" s="284"/>
      <c r="H78" s="280"/>
    </row>
    <row r="79" spans="1:11" s="6" customFormat="1" ht="31.5" customHeight="1" x14ac:dyDescent="0.25">
      <c r="A79" s="262" t="s">
        <v>0</v>
      </c>
      <c r="B79" s="555" t="s">
        <v>1</v>
      </c>
      <c r="C79" s="94"/>
      <c r="D79" s="555" t="s">
        <v>2</v>
      </c>
      <c r="E79" s="553" t="s">
        <v>3</v>
      </c>
      <c r="F79" s="554"/>
      <c r="G79" s="721" t="s">
        <v>35</v>
      </c>
      <c r="H79" s="94" t="s">
        <v>5</v>
      </c>
      <c r="I79" s="555" t="s">
        <v>6</v>
      </c>
    </row>
    <row r="80" spans="1:11" s="6" customFormat="1" ht="30" x14ac:dyDescent="0.25">
      <c r="A80" s="325"/>
      <c r="B80" s="720"/>
      <c r="C80" s="94"/>
      <c r="D80" s="720"/>
      <c r="E80" s="94" t="s">
        <v>268</v>
      </c>
      <c r="F80" s="94" t="s">
        <v>270</v>
      </c>
      <c r="G80" s="728"/>
      <c r="H80" s="94" t="s">
        <v>49</v>
      </c>
      <c r="I80" s="720"/>
    </row>
    <row r="81" spans="1:10" s="6" customFormat="1" ht="15.75" x14ac:dyDescent="0.25">
      <c r="A81" s="326"/>
      <c r="B81" s="556"/>
      <c r="C81" s="94"/>
      <c r="D81" s="556"/>
      <c r="E81" s="94" t="s">
        <v>4</v>
      </c>
      <c r="F81" s="49"/>
      <c r="G81" s="722"/>
      <c r="H81" s="94" t="s">
        <v>271</v>
      </c>
      <c r="I81" s="556"/>
    </row>
    <row r="82" spans="1:10" s="6" customFormat="1" ht="15.75" x14ac:dyDescent="0.25">
      <c r="A82" s="672">
        <v>1</v>
      </c>
      <c r="B82" s="555">
        <v>2</v>
      </c>
      <c r="C82" s="94"/>
      <c r="D82" s="555">
        <v>3</v>
      </c>
      <c r="E82" s="555" t="s">
        <v>269</v>
      </c>
      <c r="F82" s="555">
        <v>5</v>
      </c>
      <c r="G82" s="721" t="s">
        <v>7</v>
      </c>
      <c r="H82" s="94" t="s">
        <v>50</v>
      </c>
      <c r="I82" s="555" t="s">
        <v>51</v>
      </c>
    </row>
    <row r="83" spans="1:10" s="6" customFormat="1" ht="15.75" x14ac:dyDescent="0.25">
      <c r="A83" s="673"/>
      <c r="B83" s="556"/>
      <c r="C83" s="94"/>
      <c r="D83" s="556"/>
      <c r="E83" s="556"/>
      <c r="F83" s="556"/>
      <c r="G83" s="722"/>
      <c r="H83" s="50">
        <v>1780.6</v>
      </c>
      <c r="I83" s="556"/>
    </row>
    <row r="84" spans="1:10" s="6" customFormat="1" ht="15.75" x14ac:dyDescent="0.25">
      <c r="A84" s="327" t="str">
        <f>'инновации+добровольчество0,3625'!A77</f>
        <v>Заведующий МЦ</v>
      </c>
      <c r="B84" s="82">
        <f>'патриотика0,3625'!B177</f>
        <v>144827.70000000001</v>
      </c>
      <c r="C84" s="82"/>
      <c r="D84" s="94">
        <f>1*F78</f>
        <v>0.27500000000000002</v>
      </c>
      <c r="E84" s="54">
        <f>D84*1780.6</f>
        <v>489.66500000000002</v>
      </c>
      <c r="F84" s="53">
        <v>1</v>
      </c>
      <c r="G84" s="54">
        <f>E84/F84</f>
        <v>489.66500000000002</v>
      </c>
      <c r="H84" s="52">
        <f>(B84*1.302)*12/1780.6</f>
        <v>1270.8008451083906</v>
      </c>
      <c r="I84" s="54">
        <f>G84*H84-43973.76</f>
        <v>578292.93582000013</v>
      </c>
    </row>
    <row r="85" spans="1:10" s="6" customFormat="1" ht="15.75" x14ac:dyDescent="0.25">
      <c r="A85" s="327" t="str">
        <f>'инновации+добровольчество0,3625'!A78</f>
        <v>Водитель</v>
      </c>
      <c r="B85" s="82">
        <f>'патриотика0,3625'!B178</f>
        <v>44257.98</v>
      </c>
      <c r="C85" s="164"/>
      <c r="D85" s="94">
        <f>1*F78</f>
        <v>0.27500000000000002</v>
      </c>
      <c r="E85" s="54">
        <f>D85*1780.6</f>
        <v>489.66500000000002</v>
      </c>
      <c r="F85" s="53">
        <v>1</v>
      </c>
      <c r="G85" s="54">
        <f t="shared" ref="G85:G87" si="2">E85/F85</f>
        <v>489.66500000000002</v>
      </c>
      <c r="H85" s="52">
        <f>(B85*1.302)*12/1780.6</f>
        <v>388.34475992362133</v>
      </c>
      <c r="I85" s="54">
        <f>G85*H85-13458.64</f>
        <v>176700.19686800003</v>
      </c>
    </row>
    <row r="86" spans="1:10" s="6" customFormat="1" ht="15.75" x14ac:dyDescent="0.25">
      <c r="A86" s="327" t="str">
        <f>'инновации+добровольчество0,3625'!A79</f>
        <v>Рабочий по обслуживанию здания</v>
      </c>
      <c r="B86" s="82">
        <f>'патриотика0,3625'!B179</f>
        <v>44258.09</v>
      </c>
      <c r="C86" s="54"/>
      <c r="D86" s="94">
        <f>0.5*F78</f>
        <v>0.13750000000000001</v>
      </c>
      <c r="E86" s="54">
        <f>D86*1780.6</f>
        <v>244.83250000000001</v>
      </c>
      <c r="F86" s="53">
        <v>1</v>
      </c>
      <c r="G86" s="54">
        <f t="shared" si="2"/>
        <v>244.83250000000001</v>
      </c>
      <c r="H86" s="52">
        <f>(B86*1.302)*12/1780.6</f>
        <v>388.34572512636191</v>
      </c>
      <c r="I86" s="54">
        <f>G86*H86-6729.32</f>
        <v>88350.334747000015</v>
      </c>
    </row>
    <row r="87" spans="1:10" s="6" customFormat="1" ht="15.75" x14ac:dyDescent="0.25">
      <c r="A87" s="327" t="str">
        <f>'инновации+добровольчество0,3625'!A80</f>
        <v>Уборщик служебных помещений</v>
      </c>
      <c r="B87" s="82">
        <f>'патриотика0,3625'!B180</f>
        <v>44258.09</v>
      </c>
      <c r="C87" s="278"/>
      <c r="D87" s="94">
        <f>1*F78</f>
        <v>0.27500000000000002</v>
      </c>
      <c r="E87" s="54">
        <f>D87*1780.6</f>
        <v>489.66500000000002</v>
      </c>
      <c r="F87" s="53">
        <v>1</v>
      </c>
      <c r="G87" s="54">
        <f t="shared" si="2"/>
        <v>489.66500000000002</v>
      </c>
      <c r="H87" s="52">
        <f>(B87*1.302)*12/1780.6</f>
        <v>388.34572512636191</v>
      </c>
      <c r="I87" s="54">
        <f>G87*H87-13458.64</f>
        <v>176700.66949400003</v>
      </c>
      <c r="J87" s="160"/>
    </row>
    <row r="88" spans="1:10" s="6" customFormat="1" ht="15.75" x14ac:dyDescent="0.25">
      <c r="A88" s="327" t="s">
        <v>272</v>
      </c>
      <c r="B88" s="82">
        <v>78684.75</v>
      </c>
      <c r="C88" s="278"/>
      <c r="D88" s="94">
        <f>1*F78</f>
        <v>0.27500000000000002</v>
      </c>
      <c r="E88" s="54">
        <f>D88*1780.6</f>
        <v>489.66500000000002</v>
      </c>
      <c r="F88" s="53">
        <v>1</v>
      </c>
      <c r="G88" s="54">
        <f t="shared" ref="G88" si="3">E88/F88</f>
        <v>489.66500000000002</v>
      </c>
      <c r="H88" s="52">
        <f>(B88*1.302)*12/1780.6</f>
        <v>690.42487588453332</v>
      </c>
      <c r="I88" s="54">
        <f>G88*H88-25051.72</f>
        <v>313025.17685000005</v>
      </c>
      <c r="J88" s="160"/>
    </row>
    <row r="89" spans="1:10" s="6" customFormat="1" ht="15.75" x14ac:dyDescent="0.25">
      <c r="A89" s="689" t="s">
        <v>28</v>
      </c>
      <c r="B89" s="690"/>
      <c r="C89" s="690"/>
      <c r="D89" s="690"/>
      <c r="E89" s="690"/>
      <c r="F89" s="691"/>
      <c r="G89" s="300"/>
      <c r="H89" s="300"/>
      <c r="I89" s="397">
        <f>SUM(I84:I88)</f>
        <v>1333069.3137790002</v>
      </c>
    </row>
    <row r="90" spans="1:10" ht="18.75" x14ac:dyDescent="0.25">
      <c r="A90" s="284"/>
      <c r="B90" s="144"/>
      <c r="C90" s="144"/>
      <c r="D90" s="199"/>
      <c r="E90" s="199"/>
      <c r="F90" s="199"/>
      <c r="G90" s="199"/>
      <c r="H90" s="200"/>
    </row>
    <row r="91" spans="1:10" ht="18.75" x14ac:dyDescent="0.25">
      <c r="A91" s="284"/>
      <c r="B91" s="144"/>
      <c r="C91" s="144"/>
      <c r="D91" s="199"/>
      <c r="E91" s="199"/>
      <c r="F91" s="199"/>
      <c r="G91" s="199"/>
      <c r="H91" s="200"/>
    </row>
    <row r="92" spans="1:10" ht="14.45" customHeight="1" x14ac:dyDescent="0.25">
      <c r="A92" s="559" t="s">
        <v>259</v>
      </c>
      <c r="B92" s="559"/>
      <c r="C92" s="559"/>
      <c r="D92" s="590"/>
      <c r="E92" s="590"/>
      <c r="F92" s="590"/>
      <c r="G92" s="590"/>
      <c r="H92" s="590"/>
    </row>
    <row r="93" spans="1:10" ht="14.45" customHeight="1" x14ac:dyDescent="0.25">
      <c r="A93" s="560" t="s">
        <v>58</v>
      </c>
      <c r="B93" s="595" t="s">
        <v>153</v>
      </c>
      <c r="C93" s="596"/>
      <c r="D93" s="576"/>
      <c r="E93" s="601"/>
      <c r="F93" s="577"/>
      <c r="G93" s="119"/>
      <c r="H93" s="119"/>
    </row>
    <row r="94" spans="1:10" ht="14.45" customHeight="1" x14ac:dyDescent="0.25">
      <c r="A94" s="561"/>
      <c r="B94" s="597"/>
      <c r="C94" s="598"/>
      <c r="D94" s="602" t="s">
        <v>157</v>
      </c>
      <c r="E94" s="561" t="s">
        <v>163</v>
      </c>
      <c r="F94" s="561" t="s">
        <v>6</v>
      </c>
      <c r="G94" s="41"/>
    </row>
    <row r="95" spans="1:10" x14ac:dyDescent="0.25">
      <c r="A95" s="562"/>
      <c r="B95" s="599"/>
      <c r="C95" s="600"/>
      <c r="D95" s="603"/>
      <c r="E95" s="562"/>
      <c r="F95" s="562"/>
      <c r="G95" s="41"/>
    </row>
    <row r="96" spans="1:10" x14ac:dyDescent="0.25">
      <c r="A96" s="161">
        <v>1</v>
      </c>
      <c r="B96" s="576">
        <v>2</v>
      </c>
      <c r="C96" s="577"/>
      <c r="D96" s="161">
        <v>5</v>
      </c>
      <c r="E96" s="161">
        <v>6</v>
      </c>
      <c r="F96" s="161">
        <v>7</v>
      </c>
      <c r="G96" s="41"/>
    </row>
    <row r="97" spans="1:9" x14ac:dyDescent="0.25">
      <c r="A97" s="208" t="s">
        <v>160</v>
      </c>
      <c r="B97" s="398">
        <f>F78</f>
        <v>0.27500000000000002</v>
      </c>
      <c r="C97" s="267"/>
      <c r="D97" s="143">
        <v>30722</v>
      </c>
      <c r="E97" s="174">
        <f t="shared" ref="E97:E99" si="4">D97*30.2%</f>
        <v>9278.0439999999999</v>
      </c>
      <c r="F97" s="174">
        <f>B97*(D97+E97)-0.01</f>
        <v>11000.002100000002</v>
      </c>
      <c r="G97" s="41"/>
    </row>
    <row r="98" spans="1:9" x14ac:dyDescent="0.25">
      <c r="A98" s="208" t="s">
        <v>161</v>
      </c>
      <c r="B98" s="398">
        <f>B97</f>
        <v>0.27500000000000002</v>
      </c>
      <c r="C98" s="267"/>
      <c r="D98" s="143">
        <v>15361</v>
      </c>
      <c r="E98" s="174">
        <f t="shared" si="4"/>
        <v>4639.0219999999999</v>
      </c>
      <c r="F98" s="174">
        <f>B98*(D98+E98)-0.01</f>
        <v>5499.9960500000007</v>
      </c>
      <c r="G98" s="41"/>
    </row>
    <row r="99" spans="1:9" x14ac:dyDescent="0.25">
      <c r="A99" s="208" t="s">
        <v>140</v>
      </c>
      <c r="B99" s="398">
        <f>B97</f>
        <v>0.27500000000000002</v>
      </c>
      <c r="C99" s="267"/>
      <c r="D99" s="143">
        <v>30722</v>
      </c>
      <c r="E99" s="174">
        <f t="shared" si="4"/>
        <v>9278.0439999999999</v>
      </c>
      <c r="F99" s="174">
        <f>B99*(D99+E99)-0.01</f>
        <v>11000.002100000002</v>
      </c>
      <c r="G99" s="41"/>
    </row>
    <row r="100" spans="1:9" x14ac:dyDescent="0.25">
      <c r="A100" s="146"/>
      <c r="B100" s="265"/>
      <c r="C100" s="147"/>
      <c r="D100" s="120">
        <v>0</v>
      </c>
      <c r="E100" s="120">
        <v>0</v>
      </c>
      <c r="F100" s="415">
        <f>SUM(F97:F99)</f>
        <v>27500.000250000005</v>
      </c>
      <c r="G100" s="41"/>
    </row>
    <row r="101" spans="1:9" ht="15.75" x14ac:dyDescent="0.25">
      <c r="A101" s="4"/>
      <c r="B101" s="154"/>
      <c r="C101" s="154"/>
      <c r="D101" s="154"/>
      <c r="E101" s="154"/>
      <c r="F101" s="154"/>
      <c r="G101" s="160"/>
      <c r="H101" s="6"/>
      <c r="I101" s="6"/>
    </row>
    <row r="102" spans="1:9" ht="15.75" x14ac:dyDescent="0.25">
      <c r="A102" s="4"/>
      <c r="B102" s="154"/>
      <c r="C102" s="154"/>
      <c r="D102" s="154"/>
      <c r="E102" s="154"/>
      <c r="F102" s="154"/>
      <c r="G102" s="160"/>
      <c r="H102" s="6"/>
      <c r="I102" s="6"/>
    </row>
    <row r="103" spans="1:9" ht="15.75" x14ac:dyDescent="0.25">
      <c r="A103" s="594" t="s">
        <v>12</v>
      </c>
      <c r="B103" s="594"/>
      <c r="C103" s="594"/>
      <c r="D103" s="594"/>
      <c r="E103" s="594"/>
      <c r="F103" s="594"/>
      <c r="G103" s="160"/>
      <c r="H103" s="6"/>
      <c r="I103" s="6"/>
    </row>
    <row r="104" spans="1:9" ht="15.75" x14ac:dyDescent="0.25">
      <c r="A104" s="154"/>
      <c r="B104" s="154"/>
      <c r="C104" s="154"/>
      <c r="D104" s="154"/>
      <c r="E104" s="154"/>
      <c r="F104" s="159">
        <f>F78</f>
        <v>0.27500000000000002</v>
      </c>
      <c r="G104" s="160"/>
      <c r="H104" s="6"/>
      <c r="I104" s="6"/>
    </row>
    <row r="105" spans="1:9" ht="15.75" x14ac:dyDescent="0.25">
      <c r="A105" s="667" t="s">
        <v>13</v>
      </c>
      <c r="B105" s="667" t="s">
        <v>11</v>
      </c>
      <c r="C105" s="304"/>
      <c r="D105" s="667" t="s">
        <v>14</v>
      </c>
      <c r="E105" s="667" t="s">
        <v>88</v>
      </c>
      <c r="F105" s="667" t="s">
        <v>6</v>
      </c>
      <c r="G105" s="160"/>
      <c r="H105" s="6"/>
      <c r="I105" s="6"/>
    </row>
    <row r="106" spans="1:9" ht="3.6" customHeight="1" x14ac:dyDescent="0.25">
      <c r="A106" s="667"/>
      <c r="B106" s="667"/>
      <c r="C106" s="304"/>
      <c r="D106" s="667"/>
      <c r="E106" s="667"/>
      <c r="F106" s="667"/>
      <c r="G106" s="160"/>
      <c r="H106" s="6"/>
      <c r="I106" s="6"/>
    </row>
    <row r="107" spans="1:9" ht="16.5" thickBot="1" x14ac:dyDescent="0.3">
      <c r="A107" s="304">
        <v>1</v>
      </c>
      <c r="B107" s="304">
        <v>2</v>
      </c>
      <c r="C107" s="304"/>
      <c r="D107" s="304">
        <v>3</v>
      </c>
      <c r="E107" s="304">
        <v>4</v>
      </c>
      <c r="F107" s="304" t="s">
        <v>172</v>
      </c>
      <c r="G107" s="160"/>
      <c r="H107" s="6"/>
      <c r="I107" s="6"/>
    </row>
    <row r="108" spans="1:9" ht="15.75" x14ac:dyDescent="0.25">
      <c r="A108" s="378" t="s">
        <v>17</v>
      </c>
      <c r="B108" s="304" t="str">
        <f>'инновации+добровольчество0,3625'!B107</f>
        <v>Гкал</v>
      </c>
      <c r="C108" s="304"/>
      <c r="D108" s="381">
        <f>55*F104</f>
        <v>15.125000000000002</v>
      </c>
      <c r="E108" s="362">
        <v>4250</v>
      </c>
      <c r="F108" s="73">
        <f>D108*E108</f>
        <v>64281.250000000007</v>
      </c>
      <c r="G108" s="160"/>
      <c r="H108" s="6"/>
      <c r="I108" s="6"/>
    </row>
    <row r="109" spans="1:9" ht="15.75" x14ac:dyDescent="0.25">
      <c r="A109" s="379" t="s">
        <v>219</v>
      </c>
      <c r="B109" s="304" t="str">
        <f>'инновации+добровольчество0,3625'!B108</f>
        <v>м2</v>
      </c>
      <c r="C109" s="304"/>
      <c r="D109" s="382">
        <f>106.3*F104</f>
        <v>29.232500000000002</v>
      </c>
      <c r="E109" s="363">
        <v>75</v>
      </c>
      <c r="F109" s="73">
        <f t="shared" ref="F109:F113" si="5">D109*E109</f>
        <v>2192.4375</v>
      </c>
      <c r="G109" s="160"/>
      <c r="H109" s="6"/>
      <c r="I109" s="6"/>
    </row>
    <row r="110" spans="1:9" ht="15.75" x14ac:dyDescent="0.25">
      <c r="A110" s="379" t="s">
        <v>220</v>
      </c>
      <c r="B110" s="304" t="str">
        <f>'инновации+добровольчество0,3625'!B109</f>
        <v>м3</v>
      </c>
      <c r="C110" s="304"/>
      <c r="D110" s="382">
        <f>1*F104</f>
        <v>0.27500000000000002</v>
      </c>
      <c r="E110" s="363">
        <v>38604.550000000003</v>
      </c>
      <c r="F110" s="73">
        <f t="shared" si="5"/>
        <v>10616.251250000001</v>
      </c>
      <c r="G110" s="160"/>
      <c r="H110" s="6"/>
      <c r="I110" s="6"/>
    </row>
    <row r="111" spans="1:9" ht="15.75" x14ac:dyDescent="0.25">
      <c r="A111" s="379" t="s">
        <v>16</v>
      </c>
      <c r="B111" s="304" t="str">
        <f>'инновации+добровольчество0,3625'!B110</f>
        <v>МВт час.</v>
      </c>
      <c r="C111" s="304"/>
      <c r="D111" s="382">
        <f>6*F104</f>
        <v>1.6500000000000001</v>
      </c>
      <c r="E111" s="363">
        <v>8026.54</v>
      </c>
      <c r="F111" s="73">
        <f t="shared" si="5"/>
        <v>13243.791000000001</v>
      </c>
      <c r="G111" s="160"/>
      <c r="H111" s="6"/>
      <c r="I111" s="6"/>
    </row>
    <row r="112" spans="1:9" ht="15.75" x14ac:dyDescent="0.25">
      <c r="A112" s="379" t="s">
        <v>193</v>
      </c>
      <c r="B112" s="304" t="str">
        <f>'инновации+добровольчество0,3625'!B111</f>
        <v>договор</v>
      </c>
      <c r="C112" s="209"/>
      <c r="D112" s="382">
        <f>9*F104</f>
        <v>2.4750000000000001</v>
      </c>
      <c r="E112" s="363">
        <v>2655.05</v>
      </c>
      <c r="F112" s="73">
        <f t="shared" si="5"/>
        <v>6571.2487500000007</v>
      </c>
      <c r="G112" s="160"/>
      <c r="H112" s="6"/>
      <c r="I112" s="6"/>
    </row>
    <row r="113" spans="1:9" ht="16.5" thickBot="1" x14ac:dyDescent="0.3">
      <c r="A113" s="380" t="s">
        <v>221</v>
      </c>
      <c r="B113" s="304" t="str">
        <f>'инновации+добровольчество0,3625'!B112</f>
        <v>МВт час.</v>
      </c>
      <c r="C113" s="209"/>
      <c r="D113" s="383">
        <f>1*F104</f>
        <v>0.27500000000000002</v>
      </c>
      <c r="E113" s="364">
        <v>17618.27</v>
      </c>
      <c r="F113" s="73">
        <f t="shared" si="5"/>
        <v>4845.0242500000004</v>
      </c>
      <c r="G113" s="160"/>
      <c r="H113" s="6"/>
      <c r="I113" s="6"/>
    </row>
    <row r="114" spans="1:9" ht="18.75" x14ac:dyDescent="0.25">
      <c r="A114" s="710"/>
      <c r="B114" s="710"/>
      <c r="C114" s="710"/>
      <c r="D114" s="710"/>
      <c r="E114" s="710"/>
      <c r="F114" s="416">
        <f>SUM(F108:F113)</f>
        <v>101750.00275</v>
      </c>
      <c r="G114" s="160"/>
      <c r="H114" s="6"/>
      <c r="I114" s="6"/>
    </row>
    <row r="115" spans="1:9" ht="18.75" x14ac:dyDescent="0.25">
      <c r="A115" s="227"/>
      <c r="B115" s="227"/>
      <c r="C115" s="227"/>
      <c r="D115" s="227"/>
      <c r="E115" s="227"/>
      <c r="F115" s="228"/>
      <c r="G115" s="229"/>
      <c r="H115" s="6"/>
      <c r="I115" s="6"/>
    </row>
    <row r="116" spans="1:9" s="6" customFormat="1" ht="38.25" hidden="1" x14ac:dyDescent="0.25">
      <c r="A116" s="287" t="s">
        <v>109</v>
      </c>
      <c r="B116" s="298" t="s">
        <v>110</v>
      </c>
      <c r="C116" s="225"/>
      <c r="D116" s="298" t="s">
        <v>114</v>
      </c>
      <c r="E116" s="298" t="s">
        <v>111</v>
      </c>
      <c r="F116" s="298" t="s">
        <v>112</v>
      </c>
      <c r="G116" s="226" t="s">
        <v>6</v>
      </c>
    </row>
    <row r="117" spans="1:9" s="6" customFormat="1" ht="15.75" hidden="1" x14ac:dyDescent="0.25">
      <c r="A117" s="208">
        <v>1</v>
      </c>
      <c r="B117" s="209">
        <v>2</v>
      </c>
      <c r="C117" s="290"/>
      <c r="D117" s="209">
        <v>3</v>
      </c>
      <c r="E117" s="209">
        <v>4</v>
      </c>
      <c r="F117" s="209">
        <v>5</v>
      </c>
      <c r="G117" s="311" t="s">
        <v>262</v>
      </c>
    </row>
    <row r="118" spans="1:9" s="6" customFormat="1" ht="15.75" hidden="1" x14ac:dyDescent="0.25">
      <c r="A118" s="209" t="s">
        <v>113</v>
      </c>
      <c r="B118" s="209">
        <v>1</v>
      </c>
      <c r="C118" s="209">
        <f>'инновации+добровольчество0,3625'!C98</f>
        <v>0</v>
      </c>
      <c r="D118" s="209">
        <f>'инновации+добровольчество0,3625'!D98</f>
        <v>12</v>
      </c>
      <c r="E118" s="209">
        <f>'инновации+добровольчество0,3625'!E98</f>
        <v>75</v>
      </c>
      <c r="F118" s="209">
        <v>0</v>
      </c>
      <c r="G118" s="157">
        <f>F118*F104</f>
        <v>0</v>
      </c>
    </row>
    <row r="119" spans="1:9" s="6" customFormat="1" ht="18.75" hidden="1" x14ac:dyDescent="0.25">
      <c r="A119" s="119"/>
      <c r="B119" s="119"/>
      <c r="C119" s="119"/>
      <c r="D119" s="119"/>
      <c r="E119" s="265" t="s">
        <v>86</v>
      </c>
      <c r="F119" s="120">
        <f>F118</f>
        <v>0</v>
      </c>
      <c r="G119" s="253">
        <f>G118</f>
        <v>0</v>
      </c>
    </row>
    <row r="120" spans="1:9" ht="15.75" x14ac:dyDescent="0.25">
      <c r="A120" s="643" t="s">
        <v>57</v>
      </c>
      <c r="B120" s="643"/>
      <c r="C120" s="643"/>
      <c r="D120" s="643"/>
      <c r="E120" s="643"/>
      <c r="F120" s="643"/>
      <c r="G120" s="160"/>
      <c r="H120" s="6"/>
      <c r="I120" s="6"/>
    </row>
    <row r="121" spans="1:9" ht="15.75" x14ac:dyDescent="0.25">
      <c r="A121" s="303" t="s">
        <v>79</v>
      </c>
      <c r="B121" s="6" t="s">
        <v>278</v>
      </c>
      <c r="C121" s="6"/>
      <c r="D121" s="6"/>
      <c r="E121" s="6"/>
      <c r="F121" s="6"/>
      <c r="G121" s="160"/>
      <c r="H121" s="6"/>
      <c r="I121" s="6"/>
    </row>
    <row r="122" spans="1:9" ht="15.75" x14ac:dyDescent="0.25">
      <c r="A122" s="6"/>
      <c r="B122" s="6"/>
      <c r="C122" s="6"/>
      <c r="D122" s="151">
        <f>F104</f>
        <v>0.27500000000000002</v>
      </c>
      <c r="E122" s="6"/>
      <c r="F122" s="6"/>
      <c r="G122" s="160"/>
      <c r="H122" s="6"/>
      <c r="I122" s="6"/>
    </row>
    <row r="123" spans="1:9" ht="15" customHeight="1" x14ac:dyDescent="0.25">
      <c r="A123" s="634" t="s">
        <v>119</v>
      </c>
      <c r="B123" s="634"/>
      <c r="C123" s="294"/>
      <c r="D123" s="634" t="s">
        <v>11</v>
      </c>
      <c r="E123" s="635" t="s">
        <v>46</v>
      </c>
      <c r="F123" s="635" t="s">
        <v>15</v>
      </c>
      <c r="G123" s="703" t="s">
        <v>6</v>
      </c>
      <c r="H123" s="6"/>
      <c r="I123" s="6"/>
    </row>
    <row r="124" spans="1:9" ht="15.75" x14ac:dyDescent="0.25">
      <c r="A124" s="634"/>
      <c r="B124" s="634"/>
      <c r="C124" s="294"/>
      <c r="D124" s="634"/>
      <c r="E124" s="636"/>
      <c r="F124" s="636"/>
      <c r="G124" s="704"/>
      <c r="H124" s="6"/>
      <c r="I124" s="6"/>
    </row>
    <row r="125" spans="1:9" ht="15.75" x14ac:dyDescent="0.25">
      <c r="A125" s="631">
        <v>1</v>
      </c>
      <c r="B125" s="633"/>
      <c r="C125" s="295"/>
      <c r="D125" s="294">
        <v>2</v>
      </c>
      <c r="E125" s="294">
        <v>3</v>
      </c>
      <c r="F125" s="294">
        <v>4</v>
      </c>
      <c r="G125" s="81" t="s">
        <v>66</v>
      </c>
      <c r="H125" s="6"/>
      <c r="I125" s="6"/>
    </row>
    <row r="126" spans="1:9" ht="15.75" x14ac:dyDescent="0.25">
      <c r="A126" s="638" t="str">
        <f>A49</f>
        <v>Суточные</v>
      </c>
      <c r="B126" s="639"/>
      <c r="C126" s="297"/>
      <c r="D126" s="294" t="str">
        <f>D49</f>
        <v>сутки</v>
      </c>
      <c r="E126" s="307">
        <f>25*4*D122</f>
        <v>27.500000000000004</v>
      </c>
      <c r="F126" s="356">
        <v>450</v>
      </c>
      <c r="G126" s="418">
        <f>E126*F126</f>
        <v>12375.000000000002</v>
      </c>
      <c r="H126" s="6"/>
      <c r="I126" s="6"/>
    </row>
    <row r="127" spans="1:9" ht="15.75" x14ac:dyDescent="0.25">
      <c r="A127" s="638" t="str">
        <f>A50</f>
        <v>Проезд</v>
      </c>
      <c r="B127" s="639"/>
      <c r="C127" s="297"/>
      <c r="D127" s="294" t="str">
        <f>D50</f>
        <v xml:space="preserve">Ед. </v>
      </c>
      <c r="E127" s="307">
        <f>25*D122</f>
        <v>6.8750000000000009</v>
      </c>
      <c r="F127" s="356">
        <v>9000</v>
      </c>
      <c r="G127" s="418">
        <f t="shared" ref="G127" si="6">E127*F127</f>
        <v>61875.000000000007</v>
      </c>
      <c r="H127" s="6"/>
      <c r="I127" s="6"/>
    </row>
    <row r="128" spans="1:9" ht="15.75" x14ac:dyDescent="0.25">
      <c r="A128" s="638" t="str">
        <f>A51</f>
        <v xml:space="preserve">Проживание </v>
      </c>
      <c r="B128" s="639"/>
      <c r="C128" s="297"/>
      <c r="D128" s="294" t="str">
        <f>D51</f>
        <v>сутки</v>
      </c>
      <c r="E128" s="307">
        <f>25*3*D122</f>
        <v>20.625</v>
      </c>
      <c r="F128" s="356">
        <v>2000</v>
      </c>
      <c r="G128" s="418">
        <f>E128*F128</f>
        <v>41250</v>
      </c>
      <c r="H128" s="6"/>
      <c r="I128" s="6"/>
    </row>
    <row r="129" spans="1:9" ht="18.75" x14ac:dyDescent="0.25">
      <c r="A129" s="640" t="s">
        <v>56</v>
      </c>
      <c r="B129" s="641"/>
      <c r="C129" s="305"/>
      <c r="D129" s="294"/>
      <c r="E129" s="77"/>
      <c r="F129" s="419"/>
      <c r="G129" s="417">
        <f>SUM(G126:G128)</f>
        <v>115500.00000000001</v>
      </c>
      <c r="H129" s="6"/>
      <c r="I129" s="6"/>
    </row>
    <row r="130" spans="1:9" ht="15.75" x14ac:dyDescent="0.25">
      <c r="A130" s="655" t="s">
        <v>36</v>
      </c>
      <c r="B130" s="655"/>
      <c r="C130" s="655"/>
      <c r="D130" s="655"/>
      <c r="E130" s="655"/>
      <c r="F130" s="655"/>
      <c r="G130" s="160"/>
      <c r="H130" s="6"/>
      <c r="I130" s="6"/>
    </row>
    <row r="131" spans="1:9" ht="16.5" thickBot="1" x14ac:dyDescent="0.3">
      <c r="A131" s="6"/>
      <c r="B131" s="6"/>
      <c r="C131" s="6"/>
      <c r="D131" s="158">
        <f>D122</f>
        <v>0.27500000000000002</v>
      </c>
      <c r="E131" s="6"/>
      <c r="F131" s="6"/>
      <c r="G131" s="160"/>
      <c r="H131" s="6"/>
      <c r="I131" s="6"/>
    </row>
    <row r="132" spans="1:9" ht="30" customHeight="1" x14ac:dyDescent="0.25">
      <c r="A132" s="713" t="s">
        <v>24</v>
      </c>
      <c r="B132" s="715" t="s">
        <v>11</v>
      </c>
      <c r="C132" s="388"/>
      <c r="D132" s="715" t="s">
        <v>46</v>
      </c>
      <c r="E132" s="715" t="s">
        <v>88</v>
      </c>
      <c r="F132" s="708" t="s">
        <v>175</v>
      </c>
      <c r="G132" s="711" t="s">
        <v>6</v>
      </c>
      <c r="H132" s="6"/>
      <c r="I132" s="6"/>
    </row>
    <row r="133" spans="1:9" ht="15.75" customHeight="1" thickBot="1" x14ac:dyDescent="0.3">
      <c r="A133" s="714"/>
      <c r="B133" s="716"/>
      <c r="C133" s="389"/>
      <c r="D133" s="716"/>
      <c r="E133" s="716"/>
      <c r="F133" s="709"/>
      <c r="G133" s="712"/>
      <c r="H133" s="6"/>
      <c r="I133" s="6"/>
    </row>
    <row r="134" spans="1:9" ht="16.5" thickBot="1" x14ac:dyDescent="0.3">
      <c r="A134" s="385">
        <v>1</v>
      </c>
      <c r="B134" s="386">
        <v>2</v>
      </c>
      <c r="C134" s="386"/>
      <c r="D134" s="386">
        <v>3</v>
      </c>
      <c r="E134" s="386">
        <v>4</v>
      </c>
      <c r="F134" s="386">
        <v>5</v>
      </c>
      <c r="G134" s="387" t="s">
        <v>67</v>
      </c>
      <c r="H134" s="6"/>
      <c r="I134" s="6"/>
    </row>
    <row r="135" spans="1:9" ht="21.75" customHeight="1" x14ac:dyDescent="0.25">
      <c r="A135" s="390" t="s">
        <v>222</v>
      </c>
      <c r="B135" s="374" t="s">
        <v>22</v>
      </c>
      <c r="C135" s="375"/>
      <c r="D135" s="384">
        <f>100*D131</f>
        <v>27.500000000000004</v>
      </c>
      <c r="E135" s="420">
        <v>2.5</v>
      </c>
      <c r="F135" s="374">
        <v>12</v>
      </c>
      <c r="G135" s="377">
        <f>D135*E135*F135</f>
        <v>825.00000000000023</v>
      </c>
      <c r="H135" s="6"/>
      <c r="I135" s="6"/>
    </row>
    <row r="136" spans="1:9" ht="15.75" x14ac:dyDescent="0.25">
      <c r="A136" s="357" t="s">
        <v>223</v>
      </c>
      <c r="B136" s="94" t="s">
        <v>22</v>
      </c>
      <c r="C136" s="294"/>
      <c r="D136" s="336">
        <f>202.83*D131</f>
        <v>55.778250000000007</v>
      </c>
      <c r="E136" s="332">
        <v>6</v>
      </c>
      <c r="F136" s="94">
        <v>12</v>
      </c>
      <c r="G136" s="81">
        <f>D136*E136*F136+0.07</f>
        <v>4016.1040000000007</v>
      </c>
      <c r="H136" s="6"/>
      <c r="I136" s="6"/>
    </row>
    <row r="137" spans="1:9" ht="15.75" x14ac:dyDescent="0.25">
      <c r="A137" s="357" t="s">
        <v>174</v>
      </c>
      <c r="B137" s="94" t="s">
        <v>22</v>
      </c>
      <c r="C137" s="294"/>
      <c r="D137" s="337">
        <f>1*D131</f>
        <v>0.27500000000000002</v>
      </c>
      <c r="E137" s="338">
        <v>2183</v>
      </c>
      <c r="F137" s="94">
        <v>12</v>
      </c>
      <c r="G137" s="81">
        <f>D137*E137*F137</f>
        <v>7203.9000000000005</v>
      </c>
      <c r="H137" s="6"/>
      <c r="I137" s="6"/>
    </row>
    <row r="138" spans="1:9" ht="16.5" thickBot="1" x14ac:dyDescent="0.3">
      <c r="A138" s="357" t="s">
        <v>224</v>
      </c>
      <c r="B138" s="94" t="s">
        <v>22</v>
      </c>
      <c r="C138" s="294"/>
      <c r="D138" s="337">
        <f>1*D131</f>
        <v>0.27500000000000002</v>
      </c>
      <c r="E138" s="338">
        <v>15000</v>
      </c>
      <c r="F138" s="94">
        <v>12</v>
      </c>
      <c r="G138" s="81">
        <f>D138*E138*F138</f>
        <v>49500</v>
      </c>
      <c r="H138" s="6"/>
      <c r="I138" s="6"/>
    </row>
    <row r="139" spans="1:9" ht="16.5" hidden="1" thickBot="1" x14ac:dyDescent="0.3">
      <c r="A139" s="357" t="s">
        <v>245</v>
      </c>
      <c r="B139" s="94" t="s">
        <v>82</v>
      </c>
      <c r="C139" s="294"/>
      <c r="D139" s="337">
        <v>0</v>
      </c>
      <c r="E139" s="338">
        <v>30</v>
      </c>
      <c r="F139" s="94">
        <v>1</v>
      </c>
      <c r="G139" s="376">
        <f t="shared" ref="G139" si="7">D139*E139*F139</f>
        <v>0</v>
      </c>
      <c r="H139" s="6"/>
      <c r="I139" s="6"/>
    </row>
    <row r="140" spans="1:9" ht="19.5" thickBot="1" x14ac:dyDescent="0.35">
      <c r="A140" s="651" t="s">
        <v>26</v>
      </c>
      <c r="B140" s="651"/>
      <c r="C140" s="651"/>
      <c r="D140" s="651"/>
      <c r="E140" s="651"/>
      <c r="F140" s="699"/>
      <c r="G140" s="421">
        <f>SUM(G135:G139)</f>
        <v>61545.004000000001</v>
      </c>
      <c r="H140" s="6"/>
      <c r="I140" s="6"/>
    </row>
    <row r="141" spans="1:9" ht="15.75" x14ac:dyDescent="0.25">
      <c r="A141" s="655" t="s">
        <v>53</v>
      </c>
      <c r="B141" s="655"/>
      <c r="C141" s="655"/>
      <c r="D141" s="655"/>
      <c r="E141" s="655"/>
      <c r="F141" s="655"/>
      <c r="G141" s="160"/>
      <c r="H141" s="6"/>
      <c r="I141" s="6"/>
    </row>
    <row r="142" spans="1:9" ht="15.75" x14ac:dyDescent="0.25">
      <c r="A142" s="6"/>
      <c r="B142" s="6"/>
      <c r="C142" s="6"/>
      <c r="D142" s="158">
        <f>D131</f>
        <v>0.27500000000000002</v>
      </c>
      <c r="E142" s="6"/>
      <c r="F142" s="6"/>
      <c r="G142" s="160"/>
      <c r="H142" s="6"/>
      <c r="I142" s="6"/>
    </row>
    <row r="143" spans="1:9" ht="10.15" customHeight="1" x14ac:dyDescent="0.25">
      <c r="A143" s="634" t="s">
        <v>187</v>
      </c>
      <c r="B143" s="634" t="s">
        <v>11</v>
      </c>
      <c r="C143" s="294"/>
      <c r="D143" s="634" t="s">
        <v>46</v>
      </c>
      <c r="E143" s="634" t="s">
        <v>89</v>
      </c>
      <c r="F143" s="634" t="s">
        <v>25</v>
      </c>
      <c r="G143" s="703" t="s">
        <v>6</v>
      </c>
      <c r="H143" s="6"/>
      <c r="I143" s="6"/>
    </row>
    <row r="144" spans="1:9" ht="4.1500000000000004" customHeight="1" x14ac:dyDescent="0.25">
      <c r="A144" s="634"/>
      <c r="B144" s="634"/>
      <c r="C144" s="294"/>
      <c r="D144" s="634"/>
      <c r="E144" s="634"/>
      <c r="F144" s="634"/>
      <c r="G144" s="704"/>
      <c r="H144" s="6"/>
      <c r="I144" s="6"/>
    </row>
    <row r="145" spans="1:9" ht="15.75" x14ac:dyDescent="0.25">
      <c r="A145" s="294">
        <v>1</v>
      </c>
      <c r="B145" s="294">
        <v>2</v>
      </c>
      <c r="C145" s="294"/>
      <c r="D145" s="294">
        <v>3</v>
      </c>
      <c r="E145" s="294">
        <v>4</v>
      </c>
      <c r="F145" s="294">
        <v>5</v>
      </c>
      <c r="G145" s="76" t="s">
        <v>68</v>
      </c>
      <c r="H145" s="6"/>
      <c r="I145" s="6"/>
    </row>
    <row r="146" spans="1:9" ht="15.75" hidden="1" x14ac:dyDescent="0.25">
      <c r="A146" s="72" t="str">
        <f>'инновации+добровольчество0,3625'!A138</f>
        <v>Проезд к месту учебы</v>
      </c>
      <c r="B146" s="294" t="s">
        <v>120</v>
      </c>
      <c r="C146" s="294"/>
      <c r="D146" s="294"/>
      <c r="E146" s="294"/>
      <c r="F146" s="294"/>
      <c r="G146" s="76"/>
      <c r="H146" s="6"/>
      <c r="I146" s="6"/>
    </row>
    <row r="147" spans="1:9" ht="15.75" x14ac:dyDescent="0.25">
      <c r="A147" s="69" t="s">
        <v>279</v>
      </c>
      <c r="B147" s="294" t="s">
        <v>22</v>
      </c>
      <c r="C147" s="294"/>
      <c r="D147" s="294">
        <f>1*D142</f>
        <v>0.27500000000000002</v>
      </c>
      <c r="E147" s="294">
        <v>70000</v>
      </c>
      <c r="F147" s="294">
        <v>1</v>
      </c>
      <c r="G147" s="76">
        <f>D147*E147*F147</f>
        <v>19250</v>
      </c>
      <c r="H147" s="6"/>
      <c r="I147" s="6"/>
    </row>
    <row r="148" spans="1:9" ht="18.75" x14ac:dyDescent="0.25">
      <c r="A148" s="699" t="s">
        <v>54</v>
      </c>
      <c r="B148" s="705"/>
      <c r="C148" s="705"/>
      <c r="D148" s="705"/>
      <c r="E148" s="705"/>
      <c r="F148" s="706"/>
      <c r="G148" s="422">
        <f>SUM(G146:G147)</f>
        <v>19250</v>
      </c>
      <c r="H148" s="6"/>
      <c r="I148" s="6"/>
    </row>
    <row r="149" spans="1:9" ht="15.75" x14ac:dyDescent="0.25">
      <c r="A149" s="707" t="s">
        <v>19</v>
      </c>
      <c r="B149" s="707"/>
      <c r="C149" s="707"/>
      <c r="D149" s="707"/>
      <c r="E149" s="707"/>
      <c r="F149" s="707"/>
      <c r="G149" s="160"/>
      <c r="H149" s="6"/>
      <c r="I149" s="6"/>
    </row>
    <row r="150" spans="1:9" ht="15.75" x14ac:dyDescent="0.25">
      <c r="A150" s="6"/>
      <c r="B150" s="6"/>
      <c r="C150" s="6"/>
      <c r="D150" s="158">
        <f>D142</f>
        <v>0.27500000000000002</v>
      </c>
      <c r="E150" s="6"/>
      <c r="F150" s="6"/>
      <c r="G150" s="160"/>
      <c r="H150" s="6"/>
      <c r="I150" s="6"/>
    </row>
    <row r="151" spans="1:9" ht="3.6" customHeight="1" x14ac:dyDescent="0.25">
      <c r="A151" s="634" t="s">
        <v>21</v>
      </c>
      <c r="B151" s="634" t="s">
        <v>11</v>
      </c>
      <c r="C151" s="294"/>
      <c r="D151" s="634" t="s">
        <v>14</v>
      </c>
      <c r="E151" s="634" t="s">
        <v>88</v>
      </c>
      <c r="F151" s="634" t="s">
        <v>6</v>
      </c>
      <c r="G151" s="160"/>
      <c r="H151" s="6"/>
      <c r="I151" s="6"/>
    </row>
    <row r="152" spans="1:9" ht="24" customHeight="1" x14ac:dyDescent="0.25">
      <c r="A152" s="634"/>
      <c r="B152" s="634"/>
      <c r="C152" s="294"/>
      <c r="D152" s="634"/>
      <c r="E152" s="634"/>
      <c r="F152" s="634"/>
      <c r="G152" s="160"/>
      <c r="H152" s="6"/>
      <c r="I152" s="6"/>
    </row>
    <row r="153" spans="1:9" ht="15.75" x14ac:dyDescent="0.25">
      <c r="A153" s="294">
        <v>1</v>
      </c>
      <c r="B153" s="294">
        <v>2</v>
      </c>
      <c r="C153" s="294"/>
      <c r="D153" s="294">
        <v>3</v>
      </c>
      <c r="E153" s="294">
        <v>4</v>
      </c>
      <c r="F153" s="294" t="s">
        <v>247</v>
      </c>
      <c r="G153" s="160"/>
      <c r="H153" s="6"/>
      <c r="I153" s="6"/>
    </row>
    <row r="154" spans="1:9" ht="15.75" x14ac:dyDescent="0.25">
      <c r="A154" s="72" t="s">
        <v>306</v>
      </c>
      <c r="B154" s="294" t="s">
        <v>22</v>
      </c>
      <c r="C154" s="294"/>
      <c r="D154" s="294">
        <v>0.27500000000000002</v>
      </c>
      <c r="E154" s="294">
        <v>296255</v>
      </c>
      <c r="F154" s="307">
        <f>D154*E154</f>
        <v>81470.125</v>
      </c>
      <c r="G154" s="160"/>
      <c r="H154" s="6"/>
      <c r="I154" s="6"/>
    </row>
    <row r="155" spans="1:9" ht="15.75" x14ac:dyDescent="0.25">
      <c r="A155" s="209" t="s">
        <v>280</v>
      </c>
      <c r="B155" s="294" t="s">
        <v>22</v>
      </c>
      <c r="C155" s="294"/>
      <c r="D155" s="150">
        <f>12*D150</f>
        <v>3.3000000000000003</v>
      </c>
      <c r="E155" s="341">
        <v>1000</v>
      </c>
      <c r="F155" s="307">
        <f>D155*E155</f>
        <v>3300.0000000000005</v>
      </c>
      <c r="G155" s="160"/>
      <c r="H155" s="6"/>
      <c r="I155" s="6"/>
    </row>
    <row r="156" spans="1:9" ht="15.75" x14ac:dyDescent="0.25">
      <c r="A156" s="88" t="s">
        <v>178</v>
      </c>
      <c r="B156" s="294" t="str">
        <f>'инновации+добровольчество0,3625'!B150</f>
        <v>договор</v>
      </c>
      <c r="C156" s="294"/>
      <c r="D156" s="150">
        <f>4*D150</f>
        <v>1.1000000000000001</v>
      </c>
      <c r="E156" s="341">
        <v>20000.02</v>
      </c>
      <c r="F156" s="307">
        <f>D156*E156</f>
        <v>22000.022000000001</v>
      </c>
      <c r="G156" s="160"/>
      <c r="H156" s="6"/>
      <c r="I156" s="6"/>
    </row>
    <row r="157" spans="1:9" ht="15.75" x14ac:dyDescent="0.25">
      <c r="A157" s="88" t="s">
        <v>281</v>
      </c>
      <c r="B157" s="294" t="str">
        <f>'инновации+добровольчество0,3625'!B151</f>
        <v>договор</v>
      </c>
      <c r="C157" s="294"/>
      <c r="D157" s="438">
        <f>4*D150</f>
        <v>1.1000000000000001</v>
      </c>
      <c r="E157" s="341">
        <v>1845.93</v>
      </c>
      <c r="F157" s="307">
        <f t="shared" ref="F157:F168" si="8">D157*E157</f>
        <v>2030.5230000000001</v>
      </c>
      <c r="G157" s="160"/>
      <c r="H157" s="6"/>
      <c r="I157" s="6"/>
    </row>
    <row r="158" spans="1:9" ht="15.75" x14ac:dyDescent="0.25">
      <c r="A158" s="88" t="s">
        <v>246</v>
      </c>
      <c r="B158" s="294" t="str">
        <f>'инновации+добровольчество0,3625'!B152</f>
        <v>договор</v>
      </c>
      <c r="C158" s="294"/>
      <c r="D158" s="150">
        <f>12*D150</f>
        <v>3.3000000000000003</v>
      </c>
      <c r="E158" s="341">
        <v>3000</v>
      </c>
      <c r="F158" s="307">
        <f t="shared" si="8"/>
        <v>9900</v>
      </c>
      <c r="G158" s="160"/>
      <c r="H158" s="6"/>
      <c r="I158" s="6"/>
    </row>
    <row r="159" spans="1:9" ht="25.5" x14ac:dyDescent="0.25">
      <c r="A159" s="88" t="s">
        <v>106</v>
      </c>
      <c r="B159" s="294" t="str">
        <f>'инновации+добровольчество0,3625'!B153</f>
        <v>договор</v>
      </c>
      <c r="C159" s="294"/>
      <c r="D159" s="150">
        <f>D150</f>
        <v>0.27500000000000002</v>
      </c>
      <c r="E159" s="341">
        <v>50000</v>
      </c>
      <c r="F159" s="307">
        <f t="shared" si="8"/>
        <v>13750.000000000002</v>
      </c>
      <c r="G159" s="160"/>
      <c r="H159" s="6"/>
      <c r="I159" s="6"/>
    </row>
    <row r="160" spans="1:9" ht="15.75" x14ac:dyDescent="0.25">
      <c r="A160" s="88" t="s">
        <v>197</v>
      </c>
      <c r="B160" s="294" t="str">
        <f>'инновации+добровольчество0,3625'!B154</f>
        <v>договор</v>
      </c>
      <c r="C160" s="294"/>
      <c r="D160" s="438">
        <f>248*D150</f>
        <v>68.2</v>
      </c>
      <c r="E160" s="341">
        <v>260</v>
      </c>
      <c r="F160" s="307">
        <f t="shared" si="8"/>
        <v>17732</v>
      </c>
      <c r="G160" s="160"/>
      <c r="H160" s="6"/>
      <c r="I160" s="6"/>
    </row>
    <row r="161" spans="1:9" ht="15.75" x14ac:dyDescent="0.25">
      <c r="A161" s="88" t="s">
        <v>282</v>
      </c>
      <c r="B161" s="294" t="str">
        <f>'инновации+добровольчество0,3625'!B155</f>
        <v>договор</v>
      </c>
      <c r="C161" s="294"/>
      <c r="D161" s="439">
        <f>10*D150</f>
        <v>2.75</v>
      </c>
      <c r="E161" s="170">
        <v>2013.62</v>
      </c>
      <c r="F161" s="307">
        <f t="shared" si="8"/>
        <v>5537.4549999999999</v>
      </c>
      <c r="G161" s="160"/>
      <c r="H161" s="6"/>
      <c r="I161" s="6"/>
    </row>
    <row r="162" spans="1:9" ht="15.75" x14ac:dyDescent="0.25">
      <c r="A162" s="327" t="s">
        <v>255</v>
      </c>
      <c r="B162" s="294" t="str">
        <f>'инновации+добровольчество0,3625'!B156</f>
        <v>договор</v>
      </c>
      <c r="C162" s="294"/>
      <c r="D162" s="342">
        <f>2*D150</f>
        <v>0.55000000000000004</v>
      </c>
      <c r="E162" s="344">
        <v>5000</v>
      </c>
      <c r="F162" s="307">
        <f t="shared" si="8"/>
        <v>2750</v>
      </c>
      <c r="G162" s="160"/>
      <c r="H162" s="6"/>
      <c r="I162" s="6"/>
    </row>
    <row r="163" spans="1:9" ht="15.75" x14ac:dyDescent="0.25">
      <c r="A163" s="209" t="s">
        <v>188</v>
      </c>
      <c r="B163" s="294" t="str">
        <f>'инновации+добровольчество0,3625'!B157</f>
        <v>договор</v>
      </c>
      <c r="C163" s="294"/>
      <c r="D163" s="66">
        <f>D150</f>
        <v>0.27500000000000002</v>
      </c>
      <c r="E163" s="343">
        <v>2100</v>
      </c>
      <c r="F163" s="307">
        <f t="shared" si="8"/>
        <v>577.5</v>
      </c>
      <c r="G163" s="160"/>
      <c r="H163" s="6"/>
      <c r="I163" s="6"/>
    </row>
    <row r="164" spans="1:9" ht="15.75" x14ac:dyDescent="0.25">
      <c r="A164" s="209" t="s">
        <v>283</v>
      </c>
      <c r="B164" s="294" t="str">
        <f>'инновации+добровольчество0,3625'!B158</f>
        <v>договор</v>
      </c>
      <c r="C164" s="294"/>
      <c r="D164" s="440">
        <f>496*D150</f>
        <v>136.4</v>
      </c>
      <c r="E164" s="343">
        <v>89</v>
      </c>
      <c r="F164" s="307">
        <f t="shared" si="8"/>
        <v>12139.6</v>
      </c>
      <c r="G164" s="160"/>
      <c r="H164" s="6"/>
      <c r="I164" s="6"/>
    </row>
    <row r="165" spans="1:9" ht="38.25" x14ac:dyDescent="0.25">
      <c r="A165" s="209" t="s">
        <v>284</v>
      </c>
      <c r="B165" s="294" t="str">
        <f>'инновации+добровольчество0,3625'!B159</f>
        <v>договор</v>
      </c>
      <c r="C165" s="294"/>
      <c r="D165" s="66">
        <f>12*D150</f>
        <v>3.3000000000000003</v>
      </c>
      <c r="E165" s="343">
        <v>16000</v>
      </c>
      <c r="F165" s="307">
        <f t="shared" si="8"/>
        <v>52800.000000000007</v>
      </c>
      <c r="G165" s="160"/>
      <c r="H165" s="6"/>
      <c r="I165" s="6"/>
    </row>
    <row r="166" spans="1:9" ht="15.75" x14ac:dyDescent="0.25">
      <c r="A166" s="209" t="s">
        <v>192</v>
      </c>
      <c r="B166" s="294" t="str">
        <f>'инновации+добровольчество0,3625'!B161</f>
        <v>договор</v>
      </c>
      <c r="C166" s="294"/>
      <c r="D166" s="66">
        <f>D150</f>
        <v>0.27500000000000002</v>
      </c>
      <c r="E166" s="343">
        <v>26000</v>
      </c>
      <c r="F166" s="307">
        <f t="shared" si="8"/>
        <v>7150.0000000000009</v>
      </c>
      <c r="G166" s="160"/>
      <c r="H166" s="6"/>
      <c r="I166" s="6"/>
    </row>
    <row r="167" spans="1:9" ht="15.75" x14ac:dyDescent="0.25">
      <c r="A167" s="424" t="s">
        <v>248</v>
      </c>
      <c r="B167" s="294" t="str">
        <f>'инновации+добровольчество0,3625'!B162</f>
        <v>договор</v>
      </c>
      <c r="C167" s="294"/>
      <c r="D167" s="342">
        <f>4*D150</f>
        <v>1.1000000000000001</v>
      </c>
      <c r="E167" s="344">
        <v>13939</v>
      </c>
      <c r="F167" s="307">
        <f t="shared" si="8"/>
        <v>15332.900000000001</v>
      </c>
      <c r="G167" s="160"/>
      <c r="H167" s="6"/>
      <c r="I167" s="6"/>
    </row>
    <row r="168" spans="1:9" ht="15.75" x14ac:dyDescent="0.25">
      <c r="A168" s="424" t="s">
        <v>256</v>
      </c>
      <c r="B168" s="294" t="str">
        <f>B167</f>
        <v>договор</v>
      </c>
      <c r="C168" s="294"/>
      <c r="D168" s="342">
        <f>5*D150</f>
        <v>1.375</v>
      </c>
      <c r="E168" s="344">
        <v>1000</v>
      </c>
      <c r="F168" s="307">
        <f t="shared" si="8"/>
        <v>1375</v>
      </c>
      <c r="G168" s="160"/>
      <c r="H168" s="6"/>
      <c r="I168" s="6"/>
    </row>
    <row r="169" spans="1:9" ht="15.75" hidden="1" x14ac:dyDescent="0.25">
      <c r="A169" s="209"/>
      <c r="B169" s="294">
        <f>'инновации+добровольчество0,3625'!B164</f>
        <v>0</v>
      </c>
      <c r="C169" s="294"/>
      <c r="D169" s="66"/>
      <c r="E169" s="343"/>
      <c r="F169" s="307"/>
      <c r="G169" s="160"/>
      <c r="H169" s="6"/>
      <c r="I169" s="6"/>
    </row>
    <row r="170" spans="1:9" ht="15.75" hidden="1" x14ac:dyDescent="0.25">
      <c r="A170" s="424"/>
      <c r="B170" s="294">
        <f>'инновации+добровольчество0,3625'!B165</f>
        <v>0</v>
      </c>
      <c r="C170" s="294"/>
      <c r="D170" s="342"/>
      <c r="E170" s="344"/>
      <c r="F170" s="307"/>
      <c r="G170" s="160"/>
      <c r="H170" s="6"/>
      <c r="I170" s="6"/>
    </row>
    <row r="171" spans="1:9" ht="15.75" hidden="1" x14ac:dyDescent="0.25">
      <c r="A171" s="424"/>
      <c r="B171" s="294">
        <f>'инновации+добровольчество0,3625'!B166</f>
        <v>0</v>
      </c>
      <c r="C171" s="294"/>
      <c r="D171" s="342"/>
      <c r="E171" s="344"/>
      <c r="F171" s="307"/>
      <c r="G171" s="160"/>
      <c r="H171" s="6"/>
      <c r="I171" s="6"/>
    </row>
    <row r="172" spans="1:9" ht="15.75" hidden="1" x14ac:dyDescent="0.25">
      <c r="A172" s="424"/>
      <c r="B172" s="294">
        <f>'инновации+добровольчество0,3625'!B167</f>
        <v>0</v>
      </c>
      <c r="C172" s="294"/>
      <c r="D172" s="342"/>
      <c r="E172" s="344"/>
      <c r="F172" s="307"/>
      <c r="G172" s="160"/>
      <c r="H172" s="6"/>
      <c r="I172" s="6"/>
    </row>
    <row r="173" spans="1:9" ht="15.75" hidden="1" x14ac:dyDescent="0.25">
      <c r="A173" s="424"/>
      <c r="B173" s="294">
        <f>'инновации+добровольчество0,3625'!B168</f>
        <v>0</v>
      </c>
      <c r="C173" s="294"/>
      <c r="D173" s="342"/>
      <c r="E173" s="344"/>
      <c r="F173" s="307"/>
      <c r="G173" s="160"/>
      <c r="H173" s="6"/>
      <c r="I173" s="6"/>
    </row>
    <row r="174" spans="1:9" ht="18.75" x14ac:dyDescent="0.25">
      <c r="A174" s="700" t="s">
        <v>23</v>
      </c>
      <c r="B174" s="701"/>
      <c r="C174" s="701"/>
      <c r="D174" s="701"/>
      <c r="E174" s="702"/>
      <c r="F174" s="423">
        <f>SUM(F154:F173)</f>
        <v>247845.125</v>
      </c>
      <c r="G174" s="160"/>
      <c r="H174" s="6"/>
      <c r="I174" s="6"/>
    </row>
    <row r="175" spans="1:9" ht="15.75" x14ac:dyDescent="0.25">
      <c r="A175" s="645"/>
      <c r="B175" s="646"/>
      <c r="C175" s="646"/>
      <c r="D175" s="646"/>
      <c r="E175" s="646"/>
      <c r="F175" s="647"/>
      <c r="G175" s="160"/>
      <c r="H175" s="6"/>
      <c r="I175" s="6"/>
    </row>
    <row r="176" spans="1:9" ht="15.75" x14ac:dyDescent="0.25">
      <c r="A176" s="648">
        <f>D150</f>
        <v>0.27500000000000002</v>
      </c>
      <c r="B176" s="649"/>
      <c r="C176" s="649"/>
      <c r="D176" s="649"/>
      <c r="E176" s="649"/>
      <c r="F176" s="650"/>
      <c r="G176" s="160"/>
      <c r="H176" s="6"/>
      <c r="I176" s="6"/>
    </row>
    <row r="177" spans="1:9" ht="15.75" x14ac:dyDescent="0.25">
      <c r="A177" s="535" t="s">
        <v>30</v>
      </c>
      <c r="B177" s="535" t="s">
        <v>11</v>
      </c>
      <c r="C177" s="94"/>
      <c r="D177" s="535" t="s">
        <v>14</v>
      </c>
      <c r="E177" s="535" t="s">
        <v>15</v>
      </c>
      <c r="F177" s="535" t="s">
        <v>6</v>
      </c>
      <c r="G177" s="160"/>
      <c r="H177" s="6"/>
      <c r="I177" s="6"/>
    </row>
    <row r="178" spans="1:9" ht="3" customHeight="1" x14ac:dyDescent="0.25">
      <c r="A178" s="535"/>
      <c r="B178" s="535"/>
      <c r="C178" s="94"/>
      <c r="D178" s="535"/>
      <c r="E178" s="535"/>
      <c r="F178" s="535"/>
      <c r="G178" s="160"/>
      <c r="H178" s="6"/>
      <c r="I178" s="6"/>
    </row>
    <row r="179" spans="1:9" ht="15.75" x14ac:dyDescent="0.25">
      <c r="A179" s="94">
        <v>1</v>
      </c>
      <c r="B179" s="94">
        <v>2</v>
      </c>
      <c r="C179" s="94"/>
      <c r="D179" s="94">
        <v>3</v>
      </c>
      <c r="E179" s="94">
        <v>7</v>
      </c>
      <c r="F179" s="94" t="s">
        <v>173</v>
      </c>
      <c r="G179" s="160"/>
      <c r="H179" s="6"/>
      <c r="I179" s="6"/>
    </row>
    <row r="180" spans="1:9" ht="17.25" thickBot="1" x14ac:dyDescent="0.3">
      <c r="A180" s="365" t="s">
        <v>257</v>
      </c>
      <c r="B180" s="94" t="s">
        <v>249</v>
      </c>
      <c r="C180" s="94"/>
      <c r="D180" s="212">
        <f>A176</f>
        <v>0.27500000000000002</v>
      </c>
      <c r="E180" s="367">
        <v>80000</v>
      </c>
      <c r="F180" s="399">
        <f t="shared" ref="F180" si="9">D180*E180</f>
        <v>22000</v>
      </c>
      <c r="G180" s="160"/>
      <c r="H180" s="6"/>
      <c r="I180" s="6"/>
    </row>
    <row r="181" spans="1:9" ht="49.5" x14ac:dyDescent="0.25">
      <c r="A181" s="345" t="str">
        <f>Лист1!B2</f>
        <v>Батарейки GP Super, AA (LR6, 15А), алкалиновые, пальчиковые, КОМПЛЕКТ 40 шт., 15A-2CRVS, GP 15A-2CRVS40</v>
      </c>
      <c r="B181" s="78" t="s">
        <v>82</v>
      </c>
      <c r="C181" s="94"/>
      <c r="D181" s="347">
        <f>$A$176*Лист1!$C2</f>
        <v>1.1000000000000001</v>
      </c>
      <c r="E181" s="348">
        <f>Лист1!D2</f>
        <v>1834.1</v>
      </c>
      <c r="F181" s="279">
        <f>D181*E181</f>
        <v>2017.51</v>
      </c>
      <c r="G181" s="160"/>
      <c r="H181" s="6"/>
      <c r="I181" s="6"/>
    </row>
    <row r="182" spans="1:9" ht="33" x14ac:dyDescent="0.25">
      <c r="A182" s="345" t="str">
        <f>Лист1!B3</f>
        <v>Батарейки GP Super, AAA (LR03, 24А), алкалиновые, мизинчиковые, КОМПЛЕКТ 60 шт., 24A-2CRVS60</v>
      </c>
      <c r="B182" s="78" t="s">
        <v>82</v>
      </c>
      <c r="C182" s="94"/>
      <c r="D182" s="347">
        <f>$A$176*Лист1!$C3</f>
        <v>0.55000000000000004</v>
      </c>
      <c r="E182" s="348">
        <f>Лист1!D3</f>
        <v>2467.9</v>
      </c>
      <c r="F182" s="279">
        <f t="shared" ref="F182:F245" si="10">D182*E182</f>
        <v>1357.3450000000003</v>
      </c>
      <c r="G182" s="160"/>
      <c r="H182" s="6"/>
      <c r="I182" s="6"/>
    </row>
    <row r="183" spans="1:9" ht="33" x14ac:dyDescent="0.25">
      <c r="A183" s="345" t="str">
        <f>Лист1!B4</f>
        <v>Блок для записей STAFF проклеенный, куб 8*8 см, 800 листов, цветной, чередование с белым, 120383</v>
      </c>
      <c r="B183" s="78" t="s">
        <v>82</v>
      </c>
      <c r="C183" s="94"/>
      <c r="D183" s="347">
        <f>$A$176*Лист1!$C4</f>
        <v>2.75</v>
      </c>
      <c r="E183" s="348">
        <f>Лист1!D4</f>
        <v>120.54</v>
      </c>
      <c r="F183" s="279">
        <f t="shared" si="10"/>
        <v>331.48500000000001</v>
      </c>
      <c r="G183" s="160"/>
      <c r="H183" s="6"/>
      <c r="I183" s="6"/>
    </row>
    <row r="184" spans="1:9" ht="49.5" x14ac:dyDescent="0.25">
      <c r="A184" s="345" t="str">
        <f>Лист1!B5</f>
        <v>Датер самонаборный металлический, 6 строк+дата, оттиск 68х47 мм, сине-красный, TRODAT 5485, кассы в комплекте</v>
      </c>
      <c r="B184" s="78" t="s">
        <v>82</v>
      </c>
      <c r="C184" s="94"/>
      <c r="D184" s="347">
        <f>$A$176*Лист1!$C5</f>
        <v>0.27500000000000002</v>
      </c>
      <c r="E184" s="348">
        <f>Лист1!D5</f>
        <v>3762.7</v>
      </c>
      <c r="F184" s="279">
        <f t="shared" si="10"/>
        <v>1034.7425000000001</v>
      </c>
      <c r="G184" s="160"/>
      <c r="H184" s="6"/>
      <c r="I184" s="6"/>
    </row>
    <row r="185" spans="1:9" ht="33" x14ac:dyDescent="0.25">
      <c r="A185" s="345" t="str">
        <f>Лист1!B6</f>
        <v>Дырокол металлический BRAUBERG "ULTRA", до 20 листов, голубой, 228759</v>
      </c>
      <c r="B185" s="78" t="s">
        <v>82</v>
      </c>
      <c r="C185" s="94"/>
      <c r="D185" s="347">
        <f>$A$176*Лист1!$C6</f>
        <v>0.55000000000000004</v>
      </c>
      <c r="E185" s="348">
        <f>Лист1!D6</f>
        <v>523.16</v>
      </c>
      <c r="F185" s="279">
        <f t="shared" si="10"/>
        <v>287.738</v>
      </c>
      <c r="G185" s="160"/>
      <c r="H185" s="6"/>
      <c r="I185" s="6"/>
    </row>
    <row r="186" spans="1:9" ht="33" x14ac:dyDescent="0.25">
      <c r="A186" s="345" t="str">
        <f>Лист1!B7</f>
        <v>Зажимы для бумаг BRAUBERG EXTRA, КОМПЛЕКТ 12 шт., 32 мм, на 140 л., золотистые, европодвес, 229587</v>
      </c>
      <c r="B186" s="78" t="s">
        <v>82</v>
      </c>
      <c r="C186" s="94"/>
      <c r="D186" s="347">
        <f>$A$176*Лист1!$C7</f>
        <v>0.27500000000000002</v>
      </c>
      <c r="E186" s="348">
        <f>Лист1!D7</f>
        <v>253.48</v>
      </c>
      <c r="F186" s="279">
        <f t="shared" si="10"/>
        <v>69.707000000000008</v>
      </c>
      <c r="G186" s="160"/>
      <c r="H186" s="6"/>
      <c r="I186" s="6"/>
    </row>
    <row r="187" spans="1:9" ht="33" x14ac:dyDescent="0.25">
      <c r="A187" s="345" t="str">
        <f>Лист1!B8</f>
        <v>Зажимы для бумаг BRAUBERG, КОМПЛЕКТ 12шт., 32мм, на 140л., черные, в карт.коробке, 220560</v>
      </c>
      <c r="B187" s="78" t="s">
        <v>82</v>
      </c>
      <c r="C187" s="94"/>
      <c r="D187" s="347">
        <f>$A$176*Лист1!$C8</f>
        <v>0.27500000000000002</v>
      </c>
      <c r="E187" s="348">
        <f>Лист1!D8</f>
        <v>148.77000000000001</v>
      </c>
      <c r="F187" s="279">
        <f t="shared" si="10"/>
        <v>40.911750000000005</v>
      </c>
      <c r="G187" s="160"/>
      <c r="H187" s="6"/>
      <c r="I187" s="6"/>
    </row>
    <row r="188" spans="1:9" ht="33" x14ac:dyDescent="0.25">
      <c r="A188" s="345" t="str">
        <f>Лист1!B9</f>
        <v>Зажимы для бумаг BRAUBERG, КОМПЛЕКТ 12шт., 41мм, на 200л., цветные, в карт.коробке, 224473</v>
      </c>
      <c r="B188" s="78" t="s">
        <v>82</v>
      </c>
      <c r="C188" s="94"/>
      <c r="D188" s="347">
        <f>$A$176*Лист1!$C9</f>
        <v>0.27500000000000002</v>
      </c>
      <c r="E188" s="348">
        <f>Лист1!D9</f>
        <v>292.67</v>
      </c>
      <c r="F188" s="279">
        <f t="shared" si="10"/>
        <v>80.484250000000017</v>
      </c>
      <c r="G188" s="160"/>
      <c r="H188" s="6"/>
      <c r="I188" s="6"/>
    </row>
    <row r="189" spans="1:9" ht="33" x14ac:dyDescent="0.25">
      <c r="A189" s="345" t="str">
        <f>Лист1!B10</f>
        <v>Закладки клейкие ЮНЛАНДИЯ НЕОНОВЫЕ, 45×12 мм, 5 цветов х 20 листов, в пластиковой книжке, 111354</v>
      </c>
      <c r="B189" s="78" t="s">
        <v>82</v>
      </c>
      <c r="C189" s="94"/>
      <c r="D189" s="347">
        <f>$A$176*Лист1!$C10</f>
        <v>1.1000000000000001</v>
      </c>
      <c r="E189" s="348">
        <f>Лист1!D10</f>
        <v>38.99</v>
      </c>
      <c r="F189" s="279">
        <f t="shared" si="10"/>
        <v>42.889000000000003</v>
      </c>
      <c r="G189" s="160"/>
      <c r="H189" s="6"/>
      <c r="I189" s="6"/>
    </row>
    <row r="190" spans="1:9" ht="33" x14ac:dyDescent="0.25">
      <c r="A190" s="345" t="str">
        <f>Лист1!B11</f>
        <v>Закладки клейкие STAFF бумажные НЕОНОВЫЕ, 50х14 мм, 5 цветов х 50 листов, 129359</v>
      </c>
      <c r="B190" s="78" t="s">
        <v>82</v>
      </c>
      <c r="C190" s="94"/>
      <c r="D190" s="347">
        <f>$A$176*Лист1!$C11</f>
        <v>2.75</v>
      </c>
      <c r="E190" s="348">
        <f>Лист1!D11</f>
        <v>57</v>
      </c>
      <c r="F190" s="279">
        <f t="shared" si="10"/>
        <v>156.75</v>
      </c>
      <c r="G190" s="160"/>
      <c r="H190" s="6"/>
      <c r="I190" s="6"/>
    </row>
    <row r="191" spans="1:9" ht="33" x14ac:dyDescent="0.25">
      <c r="A191" s="345" t="str">
        <f>Лист1!B12</f>
        <v>Канцелярский набор BRAUBERG "Рапсодия", 10 предметов, вращающаяся конструкция, черный, 236953</v>
      </c>
      <c r="B191" s="78" t="s">
        <v>82</v>
      </c>
      <c r="C191" s="94"/>
      <c r="D191" s="347">
        <f>$A$176*Лист1!$C12</f>
        <v>1.375</v>
      </c>
      <c r="E191" s="348">
        <f>Лист1!D12</f>
        <v>1054.0999999999999</v>
      </c>
      <c r="F191" s="279">
        <f t="shared" si="10"/>
        <v>1449.3874999999998</v>
      </c>
      <c r="G191" s="160"/>
      <c r="H191" s="6"/>
      <c r="I191" s="6"/>
    </row>
    <row r="192" spans="1:9" ht="33" x14ac:dyDescent="0.25">
      <c r="A192" s="345" t="str">
        <f>Лист1!B13</f>
        <v>Карандаш чернографитный BRAUBERG "ULTRA", 1 шт., HB, с ластиком, пластиковый, 181711</v>
      </c>
      <c r="B192" s="78" t="s">
        <v>82</v>
      </c>
      <c r="C192" s="94"/>
      <c r="D192" s="347">
        <f>$A$176*Лист1!$C13</f>
        <v>19.8</v>
      </c>
      <c r="E192" s="348">
        <f>Лист1!D13</f>
        <v>8.98</v>
      </c>
      <c r="F192" s="279">
        <f t="shared" si="10"/>
        <v>177.804</v>
      </c>
      <c r="G192" s="160"/>
      <c r="H192" s="6"/>
      <c r="I192" s="6"/>
    </row>
    <row r="193" spans="1:9" ht="33" x14ac:dyDescent="0.25">
      <c r="A193" s="345" t="str">
        <f>Лист1!B14</f>
        <v>Карандаши цветные ЮНЛАНДИЯ "КАРНАВАЛ", 6 цветов, пластиковые, заточенные, трехгранный корпус, 181683</v>
      </c>
      <c r="B193" s="78" t="s">
        <v>82</v>
      </c>
      <c r="C193" s="94"/>
      <c r="D193" s="347">
        <f>$A$176*Лист1!$C14</f>
        <v>4.125</v>
      </c>
      <c r="E193" s="348">
        <f>Лист1!D14</f>
        <v>32.83</v>
      </c>
      <c r="F193" s="279">
        <f t="shared" si="10"/>
        <v>135.42374999999998</v>
      </c>
      <c r="G193" s="160"/>
      <c r="H193" s="6"/>
      <c r="I193" s="6"/>
    </row>
    <row r="194" spans="1:9" ht="33" x14ac:dyDescent="0.25">
      <c r="A194" s="345" t="str">
        <f>Лист1!B15</f>
        <v>Карандаши чернографитные BRAUBERG, НАБОР 12 шт., НВ, с резинкой, пластиковый зеленый корпус, 180678</v>
      </c>
      <c r="B194" s="78" t="s">
        <v>82</v>
      </c>
      <c r="C194" s="94"/>
      <c r="D194" s="347">
        <f>$A$176*Лист1!$C15</f>
        <v>0.27500000000000002</v>
      </c>
      <c r="E194" s="348">
        <f>Лист1!D15</f>
        <v>129.34</v>
      </c>
      <c r="F194" s="279">
        <f t="shared" si="10"/>
        <v>35.568500000000007</v>
      </c>
      <c r="G194" s="160"/>
      <c r="H194" s="6"/>
      <c r="I194" s="6"/>
    </row>
    <row r="195" spans="1:9" ht="49.5" x14ac:dyDescent="0.25">
      <c r="A195" s="345" t="str">
        <f>Лист1!B16</f>
        <v>Клейкие ленты 19 мм х 33 м канцелярские BRAUBERG, КОМПЛЕКТ 4 шт., прозрачные, гарантированная длина, 228762</v>
      </c>
      <c r="B195" s="78" t="s">
        <v>82</v>
      </c>
      <c r="C195" s="94"/>
      <c r="D195" s="347">
        <f>$A$176*Лист1!$C16</f>
        <v>1.375</v>
      </c>
      <c r="E195" s="348">
        <f>Лист1!D16</f>
        <v>87.96</v>
      </c>
      <c r="F195" s="279">
        <f t="shared" si="10"/>
        <v>120.94499999999999</v>
      </c>
      <c r="G195" s="160"/>
      <c r="H195" s="6"/>
      <c r="I195" s="6"/>
    </row>
    <row r="196" spans="1:9" ht="33" x14ac:dyDescent="0.25">
      <c r="A196" s="345" t="str">
        <f>Лист1!B17</f>
        <v>Клейкие ленты 48мм х 200м упаковочные BRAUBERG, КОМПЛЕКТ 4 шт, прозрачн, 45мкм, 440078</v>
      </c>
      <c r="B196" s="78" t="s">
        <v>82</v>
      </c>
      <c r="C196" s="94"/>
      <c r="D196" s="347">
        <f>$A$176*Лист1!$C17</f>
        <v>1.1000000000000001</v>
      </c>
      <c r="E196" s="348">
        <f>Лист1!D17</f>
        <v>920.89</v>
      </c>
      <c r="F196" s="279">
        <f t="shared" si="10"/>
        <v>1012.979</v>
      </c>
      <c r="G196" s="160"/>
      <c r="H196" s="6"/>
      <c r="I196" s="6"/>
    </row>
    <row r="197" spans="1:9" ht="33" x14ac:dyDescent="0.25">
      <c r="A197" s="345" t="str">
        <f>Лист1!B18</f>
        <v>Кнопки канцелярские BRAUBERG металл. серебряные, 10мм, 50 шт., в карт. коробке, 220553</v>
      </c>
      <c r="B197" s="78" t="s">
        <v>82</v>
      </c>
      <c r="C197" s="94"/>
      <c r="D197" s="347">
        <f>$A$176*Лист1!$C18</f>
        <v>1.375</v>
      </c>
      <c r="E197" s="348">
        <f>Лист1!D18</f>
        <v>21.88</v>
      </c>
      <c r="F197" s="279">
        <f t="shared" si="10"/>
        <v>30.084999999999997</v>
      </c>
      <c r="G197" s="160"/>
      <c r="H197" s="6"/>
      <c r="I197" s="6"/>
    </row>
    <row r="198" spans="1:9" ht="33" x14ac:dyDescent="0.25">
      <c r="A198" s="345" t="str">
        <f>Лист1!B19</f>
        <v>Кнопки канцелярские STAFF «EVERYDAY», 10 мм х 100 шт., РОССИЯ, в картонной коробке, 220998</v>
      </c>
      <c r="B198" s="78" t="s">
        <v>82</v>
      </c>
      <c r="C198" s="94"/>
      <c r="D198" s="347">
        <f>$A$176*Лист1!$C19</f>
        <v>1.1000000000000001</v>
      </c>
      <c r="E198" s="348">
        <f>Лист1!D19</f>
        <v>48.94</v>
      </c>
      <c r="F198" s="279">
        <f t="shared" si="10"/>
        <v>53.834000000000003</v>
      </c>
      <c r="G198" s="160"/>
      <c r="H198" s="6"/>
      <c r="I198" s="6"/>
    </row>
    <row r="199" spans="1:9" ht="33" x14ac:dyDescent="0.25">
      <c r="A199" s="345" t="str">
        <f>Лист1!B20</f>
        <v>Ластик BRAUBERG "Oval PRO", 40х26х8 мм, овальный, красный пластиковый держатель, 229560</v>
      </c>
      <c r="B199" s="78" t="s">
        <v>82</v>
      </c>
      <c r="C199" s="94"/>
      <c r="D199" s="347">
        <f>$A$176*Лист1!$C20</f>
        <v>13.750000000000002</v>
      </c>
      <c r="E199" s="348">
        <f>Лист1!D20</f>
        <v>20.059999999999999</v>
      </c>
      <c r="F199" s="279">
        <f t="shared" si="10"/>
        <v>275.82500000000005</v>
      </c>
      <c r="G199" s="160"/>
      <c r="H199" s="6"/>
      <c r="I199" s="6"/>
    </row>
    <row r="200" spans="1:9" ht="33" x14ac:dyDescent="0.25">
      <c r="A200" s="345" t="str">
        <f>Лист1!B21</f>
        <v>Линейка пластиковая 30 см полупрозрачная тонированная BRAUBERG, 210610</v>
      </c>
      <c r="B200" s="78" t="s">
        <v>82</v>
      </c>
      <c r="C200" s="94"/>
      <c r="D200" s="347">
        <f>$A$176*Лист1!$C21</f>
        <v>5.5</v>
      </c>
      <c r="E200" s="348">
        <f>Лист1!D21</f>
        <v>22.16</v>
      </c>
      <c r="F200" s="279">
        <f t="shared" si="10"/>
        <v>121.88</v>
      </c>
      <c r="G200" s="160"/>
      <c r="H200" s="6"/>
      <c r="I200" s="6"/>
    </row>
    <row r="201" spans="1:9" ht="49.5" x14ac:dyDescent="0.25">
      <c r="A201" s="345" t="str">
        <f>Лист1!B22</f>
        <v>Лоток горизонтальный для бумаг BRAUBERG "Germanium", 5 секций, 370х355х295 мм, металл, черный, 237971</v>
      </c>
      <c r="B201" s="78" t="s">
        <v>82</v>
      </c>
      <c r="C201" s="94"/>
      <c r="D201" s="347">
        <f>$A$176*Лист1!$C22</f>
        <v>0.27500000000000002</v>
      </c>
      <c r="E201" s="348">
        <f>Лист1!D22</f>
        <v>3054.8</v>
      </c>
      <c r="F201" s="279">
        <f t="shared" si="10"/>
        <v>840.07000000000016</v>
      </c>
      <c r="G201" s="160"/>
      <c r="H201" s="6"/>
      <c r="I201" s="6"/>
    </row>
    <row r="202" spans="1:9" ht="33" x14ac:dyDescent="0.25">
      <c r="A202" s="345" t="str">
        <f>Лист1!B23</f>
        <v>Маркер для доски BRAUBERG с клипом, эргономичный корпус, круглый наконечник 4 мм, черный, 150846</v>
      </c>
      <c r="B202" s="78" t="s">
        <v>82</v>
      </c>
      <c r="C202" s="94"/>
      <c r="D202" s="347">
        <f>$A$176*Лист1!$C23</f>
        <v>3.3000000000000003</v>
      </c>
      <c r="E202" s="348">
        <f>Лист1!D23</f>
        <v>36.28</v>
      </c>
      <c r="F202" s="279">
        <f t="shared" si="10"/>
        <v>119.72400000000002</v>
      </c>
      <c r="G202" s="160"/>
      <c r="H202" s="6"/>
      <c r="I202" s="6"/>
    </row>
    <row r="203" spans="1:9" ht="33" x14ac:dyDescent="0.25">
      <c r="A203" s="345" t="str">
        <f>Лист1!B24</f>
        <v>Маркеры стираемые для белой доски НАБОР 4 ЦВЕТА, BRAUBERG "ORIGINAL", 3 мм, 152120</v>
      </c>
      <c r="B203" s="78" t="s">
        <v>82</v>
      </c>
      <c r="C203" s="94"/>
      <c r="D203" s="347">
        <f>$A$176*Лист1!$C24</f>
        <v>4.125</v>
      </c>
      <c r="E203" s="348">
        <f>Лист1!D24</f>
        <v>220.61</v>
      </c>
      <c r="F203" s="279">
        <f t="shared" si="10"/>
        <v>910.01625000000001</v>
      </c>
      <c r="G203" s="160"/>
      <c r="H203" s="6"/>
      <c r="I203" s="6"/>
    </row>
    <row r="204" spans="1:9" ht="33" x14ac:dyDescent="0.25">
      <c r="A204" s="345" t="str">
        <f>Лист1!B25</f>
        <v>Маркеры для доски BRAUBERG SOFT, НАБОР 4шт, резиновая вставка, 5 мм, (син,черн,красн,зел), 151252</v>
      </c>
      <c r="B204" s="78" t="s">
        <v>82</v>
      </c>
      <c r="C204" s="94"/>
      <c r="D204" s="347">
        <f>$A$176*Лист1!$C25</f>
        <v>1.1000000000000001</v>
      </c>
      <c r="E204" s="348">
        <f>Лист1!D25</f>
        <v>245.67</v>
      </c>
      <c r="F204" s="279">
        <f t="shared" si="10"/>
        <v>270.23700000000002</v>
      </c>
      <c r="G204" s="160"/>
      <c r="H204" s="6"/>
      <c r="I204" s="6"/>
    </row>
    <row r="205" spans="1:9" ht="33" x14ac:dyDescent="0.25">
      <c r="A205" s="345" t="str">
        <f>Лист1!B26</f>
        <v>Маркеры стираемые для белой доски НАБОР 8 ЦВЕТОВ, BRAUBERG "SOFT", 5 мм, резиновая вставка, 152112</v>
      </c>
      <c r="B205" s="78" t="s">
        <v>82</v>
      </c>
      <c r="C205" s="94"/>
      <c r="D205" s="347">
        <f>$A$176*Лист1!$C26</f>
        <v>0.27500000000000002</v>
      </c>
      <c r="E205" s="348">
        <f>Лист1!D26</f>
        <v>558.51</v>
      </c>
      <c r="F205" s="279">
        <f t="shared" si="10"/>
        <v>153.59025</v>
      </c>
      <c r="G205" s="160"/>
      <c r="H205" s="6"/>
      <c r="I205" s="6"/>
    </row>
    <row r="206" spans="1:9" ht="33" x14ac:dyDescent="0.25">
      <c r="A206" s="345" t="str">
        <f>Лист1!B27</f>
        <v>Мешки для мусора 120л черные в рулоне 10шт ПВД 40мкм 70х110см особо прочные ЛАЙМА 605341</v>
      </c>
      <c r="B206" s="78" t="s">
        <v>82</v>
      </c>
      <c r="C206" s="94"/>
      <c r="D206" s="347">
        <f>$A$176*Лист1!$C27</f>
        <v>5.5</v>
      </c>
      <c r="E206" s="348">
        <f>Лист1!D27</f>
        <v>253.93</v>
      </c>
      <c r="F206" s="279">
        <f t="shared" si="10"/>
        <v>1396.615</v>
      </c>
      <c r="G206" s="160"/>
      <c r="H206" s="6"/>
      <c r="I206" s="6"/>
    </row>
    <row r="207" spans="1:9" ht="33" x14ac:dyDescent="0.25">
      <c r="A207" s="345" t="str">
        <f>Лист1!B28</f>
        <v>Мешки для мусора  30л зеленые в рулоне 20шт ПНД 10мкм 50х60см прочные биоразлагаемые ЛАЙМА 601400</v>
      </c>
      <c r="B207" s="78" t="s">
        <v>82</v>
      </c>
      <c r="C207" s="94"/>
      <c r="D207" s="347">
        <f>$A$176*Лист1!$C28</f>
        <v>16.5</v>
      </c>
      <c r="E207" s="348">
        <f>Лист1!D28</f>
        <v>80.94</v>
      </c>
      <c r="F207" s="279">
        <f t="shared" si="10"/>
        <v>1335.51</v>
      </c>
      <c r="G207" s="160"/>
      <c r="H207" s="6"/>
      <c r="I207" s="6"/>
    </row>
    <row r="208" spans="1:9" ht="33" x14ac:dyDescent="0.25">
      <c r="A208" s="345" t="str">
        <f>Лист1!B29</f>
        <v>Мыло-крем жидкое DELUXE, 5 л, ЗОЛОТОЙ ИДЕАЛ «Персик», перламутровое, 607496</v>
      </c>
      <c r="B208" s="78" t="s">
        <v>82</v>
      </c>
      <c r="C208" s="94"/>
      <c r="D208" s="347">
        <f>$A$176*Лист1!$C29</f>
        <v>0.55000000000000004</v>
      </c>
      <c r="E208" s="348">
        <f>Лист1!D29</f>
        <v>854.82</v>
      </c>
      <c r="F208" s="279">
        <f t="shared" si="10"/>
        <v>470.15100000000007</v>
      </c>
      <c r="G208" s="160"/>
      <c r="H208" s="6"/>
      <c r="I208" s="6"/>
    </row>
    <row r="209" spans="1:9" ht="49.5" x14ac:dyDescent="0.25">
      <c r="A209" s="345" t="str">
        <f>Лист1!B30</f>
        <v>Мыло-крем жидкое с АНТИБАКТЕРИАЛЬНЫМ ЭФФЕКТОМ, 5 л, ЗОЛОТОЙ ИДЕАЛ "Премиум Жемчужное", 607495</v>
      </c>
      <c r="B209" s="78" t="s">
        <v>82</v>
      </c>
      <c r="C209" s="94"/>
      <c r="D209" s="347">
        <f>$A$176*Лист1!$C30</f>
        <v>0.27500000000000002</v>
      </c>
      <c r="E209" s="348">
        <f>Лист1!D30</f>
        <v>889.92</v>
      </c>
      <c r="F209" s="279">
        <f t="shared" si="10"/>
        <v>244.72800000000001</v>
      </c>
      <c r="G209" s="160"/>
      <c r="H209" s="6"/>
      <c r="I209" s="6"/>
    </row>
    <row r="210" spans="1:9" ht="33" x14ac:dyDescent="0.25">
      <c r="A210" s="345" t="str">
        <f>Лист1!B31</f>
        <v>Набор текстовыделителей BRAUBERG 4 шт., АССОРТИ, "DELTA PASTEL", линия 1-5 мм, 151735</v>
      </c>
      <c r="B210" s="78" t="s">
        <v>82</v>
      </c>
      <c r="C210" s="94"/>
      <c r="D210" s="347">
        <f>$A$176*Лист1!$C31</f>
        <v>0.55000000000000004</v>
      </c>
      <c r="E210" s="348">
        <f>Лист1!D31</f>
        <v>176.4</v>
      </c>
      <c r="F210" s="279">
        <f t="shared" si="10"/>
        <v>97.02000000000001</v>
      </c>
      <c r="G210" s="160"/>
      <c r="H210" s="6"/>
      <c r="I210" s="6"/>
    </row>
    <row r="211" spans="1:9" ht="33" x14ac:dyDescent="0.25">
      <c r="A211" s="345" t="str">
        <f>Лист1!B32</f>
        <v>Нож универсальный 18 мм BRAUBERG автофиксатор, резиновые вставки, + 2 лезвия, блистер, 230920</v>
      </c>
      <c r="B211" s="78" t="s">
        <v>82</v>
      </c>
      <c r="C211" s="94"/>
      <c r="D211" s="347">
        <f>$A$176*Лист1!$C32</f>
        <v>1.375</v>
      </c>
      <c r="E211" s="348">
        <f>Лист1!D32</f>
        <v>232.63</v>
      </c>
      <c r="F211" s="279">
        <f t="shared" si="10"/>
        <v>319.86624999999998</v>
      </c>
      <c r="G211" s="160"/>
      <c r="H211" s="6"/>
      <c r="I211" s="6"/>
    </row>
    <row r="212" spans="1:9" ht="16.5" x14ac:dyDescent="0.25">
      <c r="A212" s="345" t="str">
        <f>Лист1!B33</f>
        <v>Нож  9мм с фиксатором, черно-красный, MAPED, 092211</v>
      </c>
      <c r="B212" s="78" t="s">
        <v>82</v>
      </c>
      <c r="C212" s="94"/>
      <c r="D212" s="347">
        <f>$A$176*Лист1!$C33</f>
        <v>2.75</v>
      </c>
      <c r="E212" s="348">
        <f>Лист1!D33</f>
        <v>35.68</v>
      </c>
      <c r="F212" s="279">
        <f t="shared" si="10"/>
        <v>98.12</v>
      </c>
      <c r="G212" s="160"/>
      <c r="H212" s="6"/>
      <c r="I212" s="6"/>
    </row>
    <row r="213" spans="1:9" ht="33" x14ac:dyDescent="0.25">
      <c r="A213" s="345" t="str">
        <f>Лист1!B34</f>
        <v>Нож универсальный мощный BRAUBERG металлический корпус, фиксатор, + 5 лезвий, 235404</v>
      </c>
      <c r="B213" s="78" t="s">
        <v>82</v>
      </c>
      <c r="C213" s="94"/>
      <c r="D213" s="347">
        <f>$A$176*Лист1!$C34</f>
        <v>1.375</v>
      </c>
      <c r="E213" s="348">
        <f>Лист1!D34</f>
        <v>704.48</v>
      </c>
      <c r="F213" s="279">
        <f t="shared" si="10"/>
        <v>968.66000000000008</v>
      </c>
      <c r="G213" s="160"/>
      <c r="H213" s="6"/>
      <c r="I213" s="6"/>
    </row>
    <row r="214" spans="1:9" ht="33" x14ac:dyDescent="0.25">
      <c r="A214" s="345" t="str">
        <f>Лист1!B35</f>
        <v>Ножницы BRAUBERG "Respect", 170 мм, резин. вставки, сине-черные, 3-х сторон.заточка,блистер, 231561</v>
      </c>
      <c r="B214" s="78" t="s">
        <v>82</v>
      </c>
      <c r="C214" s="94"/>
      <c r="D214" s="347">
        <f>$A$176*Лист1!$C35</f>
        <v>2.75</v>
      </c>
      <c r="E214" s="348">
        <f>Лист1!D35</f>
        <v>194.27</v>
      </c>
      <c r="F214" s="279">
        <f t="shared" si="10"/>
        <v>534.24250000000006</v>
      </c>
      <c r="G214" s="160"/>
      <c r="H214" s="6"/>
      <c r="I214" s="6"/>
    </row>
    <row r="215" spans="1:9" ht="33" x14ac:dyDescent="0.25">
      <c r="A215" s="345" t="str">
        <f>Лист1!B36</f>
        <v>Папка-уголок плотная BRAUBERG SUPER, 0,18 мм, синяя, 270479</v>
      </c>
      <c r="B215" s="78" t="s">
        <v>82</v>
      </c>
      <c r="C215" s="94"/>
      <c r="D215" s="347">
        <f>$A$176*Лист1!$C36</f>
        <v>1.375</v>
      </c>
      <c r="E215" s="348">
        <f>Лист1!D36</f>
        <v>14.82</v>
      </c>
      <c r="F215" s="279">
        <f t="shared" si="10"/>
        <v>20.377500000000001</v>
      </c>
      <c r="G215" s="160"/>
      <c r="H215" s="6"/>
      <c r="I215" s="6"/>
    </row>
    <row r="216" spans="1:9" ht="33" x14ac:dyDescent="0.25">
      <c r="A216" s="345" t="str">
        <f>Лист1!B37</f>
        <v>Папки-файлы перфорированные А5 BRAUBERG, ВЕРТИК., КОМПЛЕКТ 100 шт., гладкие, Яблоко, 35мкм, 221714</v>
      </c>
      <c r="B216" s="78" t="s">
        <v>82</v>
      </c>
      <c r="C216" s="94"/>
      <c r="D216" s="347">
        <f>$A$176*Лист1!$C37</f>
        <v>0.27500000000000002</v>
      </c>
      <c r="E216" s="348">
        <f>Лист1!D37</f>
        <v>243.6</v>
      </c>
      <c r="F216" s="279">
        <f t="shared" si="10"/>
        <v>66.990000000000009</v>
      </c>
      <c r="G216" s="160"/>
      <c r="H216" s="6"/>
      <c r="I216" s="6"/>
    </row>
    <row r="217" spans="1:9" ht="33" x14ac:dyDescent="0.25">
      <c r="A217" s="345" t="str">
        <f>Лист1!B38</f>
        <v>Папки-файлы перфорированные А4 BRAUBERG, КОМПЛЕКТ 100 шт., гладкие, Яблоко, 35 мкм, 221710</v>
      </c>
      <c r="B217" s="78" t="s">
        <v>82</v>
      </c>
      <c r="C217" s="94"/>
      <c r="D217" s="347">
        <f>$A$176*Лист1!$C38</f>
        <v>1.375</v>
      </c>
      <c r="E217" s="348">
        <f>Лист1!D38</f>
        <v>308.79000000000002</v>
      </c>
      <c r="F217" s="279">
        <f t="shared" si="10"/>
        <v>424.58625000000001</v>
      </c>
      <c r="G217" s="160"/>
      <c r="H217" s="6"/>
      <c r="I217" s="6"/>
    </row>
    <row r="218" spans="1:9" ht="33" x14ac:dyDescent="0.25">
      <c r="A218" s="345" t="str">
        <f>Лист1!B39</f>
        <v>Полотенца бумажные быт., спайка 2 шт., 2-х слойные, (2х12,5 м), VEIRO (Вейро), белые, 5п22,ш/к 90995</v>
      </c>
      <c r="B218" s="78" t="s">
        <v>82</v>
      </c>
      <c r="C218" s="94"/>
      <c r="D218" s="347">
        <f>$A$176*Лист1!$C39</f>
        <v>22</v>
      </c>
      <c r="E218" s="348">
        <f>Лист1!D39</f>
        <v>131.84</v>
      </c>
      <c r="F218" s="279">
        <f t="shared" si="10"/>
        <v>2900.48</v>
      </c>
      <c r="G218" s="160"/>
      <c r="H218" s="6"/>
      <c r="I218" s="6"/>
    </row>
    <row r="219" spans="1:9" ht="49.5" x14ac:dyDescent="0.25">
      <c r="A219" s="345" t="str">
        <f>Лист1!B40</f>
        <v>Ручка шариковая масляная BRAUBERG "Extra Glide Soft Color", СИНЯЯ, узел 0,7 мм, линия письма 0,35 мм, 142928</v>
      </c>
      <c r="B219" s="78" t="s">
        <v>82</v>
      </c>
      <c r="C219" s="94"/>
      <c r="D219" s="347">
        <f>$A$176*Лист1!$C40</f>
        <v>3.3000000000000003</v>
      </c>
      <c r="E219" s="348">
        <f>Лист1!D40</f>
        <v>31.05</v>
      </c>
      <c r="F219" s="279">
        <f t="shared" si="10"/>
        <v>102.46500000000002</v>
      </c>
      <c r="G219" s="160"/>
      <c r="H219" s="6"/>
      <c r="I219" s="6"/>
    </row>
    <row r="220" spans="1:9" ht="33" x14ac:dyDescent="0.25">
      <c r="A220" s="345" t="str">
        <f>Лист1!B41</f>
        <v>Силовые кнопки-гвоздики BRAUBERG  цветные (шарики), 50 шт., в карт. коробке, 221550</v>
      </c>
      <c r="B220" s="78" t="s">
        <v>82</v>
      </c>
      <c r="C220" s="94"/>
      <c r="D220" s="347">
        <f>$A$176*Лист1!$C41</f>
        <v>1.375</v>
      </c>
      <c r="E220" s="348">
        <f>Лист1!D41</f>
        <v>69.11</v>
      </c>
      <c r="F220" s="279">
        <f t="shared" si="10"/>
        <v>95.026250000000005</v>
      </c>
      <c r="G220" s="160"/>
      <c r="H220" s="6"/>
      <c r="I220" s="6"/>
    </row>
    <row r="221" spans="1:9" ht="33" x14ac:dyDescent="0.25">
      <c r="A221" s="345" t="str">
        <f>Лист1!B42</f>
        <v>Силовые кнопки-гвоздики BRAUBERG цветные, 50шт., в карт. коробке, 220557</v>
      </c>
      <c r="B221" s="78" t="s">
        <v>82</v>
      </c>
      <c r="C221" s="94"/>
      <c r="D221" s="347">
        <f>$A$176*Лист1!$C42</f>
        <v>1.375</v>
      </c>
      <c r="E221" s="348">
        <f>Лист1!D42</f>
        <v>50.34</v>
      </c>
      <c r="F221" s="279">
        <f t="shared" si="10"/>
        <v>69.217500000000001</v>
      </c>
      <c r="G221" s="160"/>
      <c r="H221" s="6"/>
      <c r="I221" s="6"/>
    </row>
    <row r="222" spans="1:9" ht="33" x14ac:dyDescent="0.25">
      <c r="A222" s="345" t="str">
        <f>Лист1!B43</f>
        <v>Скобы для степлера BRAUBERG №26/6 1000 штук, 225973</v>
      </c>
      <c r="B222" s="78" t="s">
        <v>82</v>
      </c>
      <c r="C222" s="94"/>
      <c r="D222" s="347">
        <f>$A$176*Лист1!$C43</f>
        <v>1.6500000000000001</v>
      </c>
      <c r="E222" s="348">
        <f>Лист1!D43</f>
        <v>25.91</v>
      </c>
      <c r="F222" s="279">
        <f t="shared" si="10"/>
        <v>42.751500000000007</v>
      </c>
      <c r="G222" s="160"/>
      <c r="H222" s="6"/>
      <c r="I222" s="6"/>
    </row>
    <row r="223" spans="1:9" ht="33" x14ac:dyDescent="0.25">
      <c r="A223" s="345" t="str">
        <f>Лист1!B44</f>
        <v>Скобы для степлера BRAUBERG №24/6 1000 штук, 220950</v>
      </c>
      <c r="B223" s="78" t="s">
        <v>82</v>
      </c>
      <c r="C223" s="94"/>
      <c r="D223" s="347">
        <f>$A$176*Лист1!$C44</f>
        <v>1.375</v>
      </c>
      <c r="E223" s="348">
        <f>Лист1!D44</f>
        <v>28.99</v>
      </c>
      <c r="F223" s="279">
        <f t="shared" si="10"/>
        <v>39.861249999999998</v>
      </c>
      <c r="G223" s="160"/>
      <c r="H223" s="6"/>
      <c r="I223" s="6"/>
    </row>
    <row r="224" spans="1:9" ht="33" x14ac:dyDescent="0.25">
      <c r="A224" s="345" t="str">
        <f>Лист1!B45</f>
        <v>Скрепки BRAUBERG, 25 мм, никелированные, треугольные, 100 шт., в картонной коробке, 270440</v>
      </c>
      <c r="B224" s="78" t="s">
        <v>82</v>
      </c>
      <c r="C224" s="94"/>
      <c r="D224" s="347">
        <f>$A$176*Лист1!$C45</f>
        <v>2.75</v>
      </c>
      <c r="E224" s="348">
        <f>Лист1!D45</f>
        <v>35.57</v>
      </c>
      <c r="F224" s="279">
        <f t="shared" si="10"/>
        <v>97.817499999999995</v>
      </c>
      <c r="G224" s="160"/>
      <c r="H224" s="6"/>
      <c r="I224" s="6"/>
    </row>
    <row r="225" spans="1:12" ht="33" x14ac:dyDescent="0.25">
      <c r="A225" s="345" t="str">
        <f>Лист1!B46</f>
        <v>Скрепки BRAUBERG, 28 мм, омедненные, 100 шт., в картонной коробке, 270448</v>
      </c>
      <c r="B225" s="78" t="s">
        <v>82</v>
      </c>
      <c r="C225" s="94"/>
      <c r="D225" s="347">
        <f>$A$176*Лист1!$C46</f>
        <v>2.75</v>
      </c>
      <c r="E225" s="348">
        <f>Лист1!D46</f>
        <v>66.36</v>
      </c>
      <c r="F225" s="279">
        <f t="shared" si="10"/>
        <v>182.49</v>
      </c>
      <c r="G225" s="160"/>
      <c r="H225" s="6"/>
      <c r="I225" s="6"/>
    </row>
    <row r="226" spans="1:12" ht="33" x14ac:dyDescent="0.25">
      <c r="A226" s="345" t="str">
        <f>Лист1!B47</f>
        <v>Скрепки большие 50 мм, BRAUBERG, оцинкованные, гофрированные, 50 шт., в картонной коробке, 270446</v>
      </c>
      <c r="B226" s="78" t="s">
        <v>82</v>
      </c>
      <c r="C226" s="94"/>
      <c r="D226" s="347">
        <f>$A$176*Лист1!$C47</f>
        <v>0.55000000000000004</v>
      </c>
      <c r="E226" s="348">
        <f>Лист1!D47</f>
        <v>67.56</v>
      </c>
      <c r="F226" s="279">
        <f t="shared" si="10"/>
        <v>37.158000000000001</v>
      </c>
      <c r="G226" s="160"/>
      <c r="H226" s="6"/>
      <c r="I226" s="6"/>
    </row>
    <row r="227" spans="1:12" ht="33" x14ac:dyDescent="0.25">
      <c r="A227" s="345" t="str">
        <f>Лист1!B48</f>
        <v>Средство для мытья пола ЛАЙМА "Лимонная свежесть", концентрат, 5кг, 601606</v>
      </c>
      <c r="B227" s="78" t="s">
        <v>82</v>
      </c>
      <c r="C227" s="94"/>
      <c r="D227" s="347">
        <f>$A$176*Лист1!$C48</f>
        <v>0.27500000000000002</v>
      </c>
      <c r="E227" s="348">
        <f>Лист1!D48</f>
        <v>437.29</v>
      </c>
      <c r="F227" s="279">
        <f t="shared" si="10"/>
        <v>120.25475000000002</v>
      </c>
      <c r="G227" s="160"/>
      <c r="H227" s="6"/>
      <c r="I227" s="6"/>
    </row>
    <row r="228" spans="1:12" ht="33" x14ac:dyDescent="0.25">
      <c r="A228" s="345" t="str">
        <f>Лист1!B49</f>
        <v>Средство для мытья пола ЛАЙМА "Морской бриз", концентрат, 5кг, 602296</v>
      </c>
      <c r="B228" s="78" t="s">
        <v>82</v>
      </c>
      <c r="C228" s="94"/>
      <c r="D228" s="347">
        <f>$A$176*Лист1!$C49</f>
        <v>0.27500000000000002</v>
      </c>
      <c r="E228" s="348">
        <f>Лист1!D49</f>
        <v>434.95</v>
      </c>
      <c r="F228" s="279">
        <f t="shared" si="10"/>
        <v>119.61125000000001</v>
      </c>
      <c r="G228" s="160"/>
      <c r="H228" s="6"/>
      <c r="I228" s="6"/>
    </row>
    <row r="229" spans="1:12" ht="33" x14ac:dyDescent="0.25">
      <c r="A229" s="345" t="str">
        <f>Лист1!B50</f>
        <v>Средство для мытья стекол и зеркал с антибактериальным эффектом 5 л SYNERGETIC, биоразлагаемое, 96</v>
      </c>
      <c r="B229" s="78" t="s">
        <v>82</v>
      </c>
      <c r="C229" s="94"/>
      <c r="D229" s="347">
        <f>$A$176*Лист1!$C50</f>
        <v>0.82500000000000007</v>
      </c>
      <c r="E229" s="348">
        <f>Лист1!D50</f>
        <v>580.72</v>
      </c>
      <c r="F229" s="279">
        <f t="shared" si="10"/>
        <v>479.09400000000005</v>
      </c>
      <c r="G229" s="160"/>
      <c r="H229" s="6"/>
      <c r="I229" s="6"/>
    </row>
    <row r="230" spans="1:12" ht="49.5" x14ac:dyDescent="0.25">
      <c r="A230" s="345" t="str">
        <f>Лист1!B51</f>
        <v>Стиратели магнитные для магнитно-маркерной доски, диаметр 90 мм, «Смайлик», КОМПЛЕКТ 3 ШТ., STAFF «Basic», ассорти, 237502</v>
      </c>
      <c r="B230" s="78" t="s">
        <v>82</v>
      </c>
      <c r="C230" s="94"/>
      <c r="D230" s="347">
        <f>$A$176*Лист1!$C51</f>
        <v>0.27500000000000002</v>
      </c>
      <c r="E230" s="348">
        <f>Лист1!D51</f>
        <v>231.68</v>
      </c>
      <c r="F230" s="279">
        <f t="shared" si="10"/>
        <v>63.71200000000001</v>
      </c>
      <c r="G230" s="160"/>
      <c r="H230" s="6"/>
      <c r="I230" s="6"/>
    </row>
    <row r="231" spans="1:12" ht="33" x14ac:dyDescent="0.25">
      <c r="A231" s="345" t="str">
        <f>Лист1!B52</f>
        <v>Стиратель для магнитно-маркерной доски BRAUBERG, 230756</v>
      </c>
      <c r="B231" s="78" t="s">
        <v>82</v>
      </c>
      <c r="C231" s="78">
        <v>1</v>
      </c>
      <c r="D231" s="347">
        <f>$A$176*Лист1!$C52</f>
        <v>0.27500000000000002</v>
      </c>
      <c r="E231" s="348">
        <f>Лист1!D52</f>
        <v>154.44</v>
      </c>
      <c r="F231" s="279">
        <f t="shared" si="10"/>
        <v>42.471000000000004</v>
      </c>
      <c r="G231" s="160"/>
      <c r="H231" s="6"/>
      <c r="I231" s="6"/>
      <c r="J231" s="133"/>
      <c r="K231" s="106"/>
      <c r="L231" s="134"/>
    </row>
    <row r="232" spans="1:12" ht="49.5" x14ac:dyDescent="0.25">
      <c r="A232" s="345" t="str">
        <f>Лист1!B53</f>
        <v>Стяжка (хомут) нейлоновая сверхпрочная POWER LOCK, 2,5х150 мм, КОМПЛЕКТ 100 шт., белая, SONNEN, 607919</v>
      </c>
      <c r="B232" s="78" t="s">
        <v>82</v>
      </c>
      <c r="C232" s="78">
        <v>4</v>
      </c>
      <c r="D232" s="347">
        <f>$A$176*Лист1!$C53</f>
        <v>2.75</v>
      </c>
      <c r="E232" s="348">
        <f>Лист1!D53</f>
        <v>44.9</v>
      </c>
      <c r="F232" s="279">
        <f t="shared" si="10"/>
        <v>123.47499999999999</v>
      </c>
      <c r="G232" s="160"/>
      <c r="H232" s="6"/>
      <c r="I232" s="6"/>
      <c r="J232" s="133"/>
      <c r="K232" s="106"/>
      <c r="L232" s="134"/>
    </row>
    <row r="233" spans="1:12" ht="33" x14ac:dyDescent="0.25">
      <c r="A233" s="345" t="str">
        <f>Лист1!B54</f>
        <v>Транспортир 10 см, 180 градусов, металлический, ПИФАГОР, 210637</v>
      </c>
      <c r="B233" s="78" t="s">
        <v>82</v>
      </c>
      <c r="C233" s="78">
        <v>4</v>
      </c>
      <c r="D233" s="347">
        <f>$A$176*Лист1!$C54</f>
        <v>2.75</v>
      </c>
      <c r="E233" s="348">
        <f>Лист1!D54</f>
        <v>17.850000000000001</v>
      </c>
      <c r="F233" s="279">
        <f t="shared" si="10"/>
        <v>49.087500000000006</v>
      </c>
      <c r="G233" s="160"/>
      <c r="H233" s="6"/>
      <c r="I233" s="6"/>
      <c r="J233" s="133"/>
      <c r="K233" s="106"/>
      <c r="L233" s="134"/>
    </row>
    <row r="234" spans="1:12" ht="33" x14ac:dyDescent="0.25">
      <c r="A234" s="345" t="str">
        <f>Лист1!B55</f>
        <v>Хомуты (стяжки) нейлоновые, 2,5 мм х 200 мм, комплект 100 шт., REXANT, белые, европодвес, 07-0200-4</v>
      </c>
      <c r="B234" s="78" t="s">
        <v>82</v>
      </c>
      <c r="C234" s="78">
        <v>6</v>
      </c>
      <c r="D234" s="347">
        <f>$A$176*Лист1!$C55</f>
        <v>1.375</v>
      </c>
      <c r="E234" s="348">
        <f>Лист1!D55</f>
        <v>177.54</v>
      </c>
      <c r="F234" s="279">
        <f t="shared" si="10"/>
        <v>244.11749999999998</v>
      </c>
      <c r="G234" s="160"/>
      <c r="H234" s="6"/>
      <c r="I234" s="6"/>
      <c r="J234" s="133"/>
      <c r="K234" s="106"/>
      <c r="L234" s="134"/>
    </row>
    <row r="235" spans="1:12" ht="33" x14ac:dyDescent="0.25">
      <c r="A235" s="345" t="str">
        <f>Лист1!B56</f>
        <v>Хомуты (стяжки), нейлоновые, 3,6 мм х 300 мм, комплект 100 шт., PROCONNECT, белые, европодвес, 57-0300</v>
      </c>
      <c r="B235" s="78" t="s">
        <v>82</v>
      </c>
      <c r="C235" s="78">
        <v>5</v>
      </c>
      <c r="D235" s="347">
        <f>$A$176*Лист1!$C56</f>
        <v>1.375</v>
      </c>
      <c r="E235" s="348">
        <f>Лист1!D56</f>
        <v>302.51</v>
      </c>
      <c r="F235" s="279">
        <f t="shared" si="10"/>
        <v>415.95124999999996</v>
      </c>
      <c r="G235" s="160"/>
      <c r="H235" s="6"/>
      <c r="I235" s="6"/>
      <c r="J235" s="133"/>
      <c r="K235" s="106"/>
      <c r="L235" s="134"/>
    </row>
    <row r="236" spans="1:12" ht="33" x14ac:dyDescent="0.25">
      <c r="A236" s="345" t="str">
        <f>Лист1!B57</f>
        <v>Циркуль BRAUBERG "Student Oxford", 140мм, 1 сгибаемая ножка, подстраиваемая игла, чехол, 210316</v>
      </c>
      <c r="B236" s="78" t="s">
        <v>82</v>
      </c>
      <c r="C236" s="78">
        <v>1</v>
      </c>
      <c r="D236" s="347">
        <f>$A$176*Лист1!$C57</f>
        <v>2.75</v>
      </c>
      <c r="E236" s="348">
        <f>Лист1!D57</f>
        <v>185.51</v>
      </c>
      <c r="F236" s="279">
        <f t="shared" si="10"/>
        <v>510.15249999999997</v>
      </c>
      <c r="G236" s="160"/>
      <c r="H236" s="6"/>
      <c r="I236" s="6"/>
      <c r="J236" s="133"/>
      <c r="K236" s="106"/>
      <c r="L236" s="134"/>
    </row>
    <row r="237" spans="1:12" ht="33" x14ac:dyDescent="0.25">
      <c r="A237" s="345" t="str">
        <f>Лист1!B58</f>
        <v>Чистящая жидкость-спрей BRAUBERG для маркерных досок, 250 мл, 510119</v>
      </c>
      <c r="B237" s="78" t="s">
        <v>82</v>
      </c>
      <c r="C237" s="78">
        <v>2</v>
      </c>
      <c r="D237" s="347">
        <f>$A$176*Лист1!$C58</f>
        <v>3.3000000000000003</v>
      </c>
      <c r="E237" s="348">
        <f>Лист1!D58</f>
        <v>138.43</v>
      </c>
      <c r="F237" s="279">
        <f t="shared" si="10"/>
        <v>456.81900000000007</v>
      </c>
      <c r="G237" s="160"/>
      <c r="H237" s="6"/>
      <c r="I237" s="6"/>
      <c r="J237" s="133"/>
      <c r="K237" s="106"/>
      <c r="L237" s="134"/>
    </row>
    <row r="238" spans="1:12" ht="49.5" x14ac:dyDescent="0.25">
      <c r="A238" s="345" t="str">
        <f>Лист1!B59</f>
        <v>Чистящая жидкость-спрей для маркерных досок УСИЛЕННАЯ ФОРМУЛА, BRAUBERG TURBO MAX, 250 мл</v>
      </c>
      <c r="B238" s="78" t="s">
        <v>82</v>
      </c>
      <c r="C238" s="78">
        <v>2</v>
      </c>
      <c r="D238" s="347">
        <f>$A$176*Лист1!$C59</f>
        <v>0.55000000000000004</v>
      </c>
      <c r="E238" s="348">
        <f>Лист1!D59</f>
        <v>194.61</v>
      </c>
      <c r="F238" s="279">
        <f t="shared" si="10"/>
        <v>107.03550000000001</v>
      </c>
      <c r="G238" s="160"/>
      <c r="H238" s="6"/>
      <c r="I238" s="6"/>
      <c r="J238" s="133"/>
      <c r="K238" s="106"/>
      <c r="L238" s="134"/>
    </row>
    <row r="239" spans="1:12" ht="33" x14ac:dyDescent="0.25">
      <c r="A239" s="345" t="str">
        <f>Лист1!B60</f>
        <v>Чистящее средство 1 л DOMESTOS PROFESSIONAL универсальное дезинфицирующее, отбеливающий эффект</v>
      </c>
      <c r="B239" s="78" t="s">
        <v>82</v>
      </c>
      <c r="C239" s="78">
        <v>3</v>
      </c>
      <c r="D239" s="347">
        <f>$A$176*Лист1!$C60</f>
        <v>1.6500000000000001</v>
      </c>
      <c r="E239" s="348">
        <f>Лист1!D60</f>
        <v>229.03</v>
      </c>
      <c r="F239" s="279">
        <f t="shared" si="10"/>
        <v>377.89950000000005</v>
      </c>
      <c r="G239" s="160"/>
      <c r="H239" s="6"/>
      <c r="I239" s="6"/>
      <c r="J239" s="133"/>
      <c r="K239" s="106"/>
      <c r="L239" s="134"/>
    </row>
    <row r="240" spans="1:12" ht="33" x14ac:dyDescent="0.25">
      <c r="A240" s="345" t="str">
        <f>Лист1!B61</f>
        <v>Средство ПЕМОЛЮКС Сода-5 "Яблоко", порошок, 480г, ш/к 80777</v>
      </c>
      <c r="B240" s="78" t="s">
        <v>82</v>
      </c>
      <c r="C240" s="78">
        <v>4</v>
      </c>
      <c r="D240" s="347">
        <f>$A$176*Лист1!$C61</f>
        <v>4.4000000000000004</v>
      </c>
      <c r="E240" s="348">
        <f>Лист1!D61</f>
        <v>101.46</v>
      </c>
      <c r="F240" s="279">
        <f t="shared" si="10"/>
        <v>446.42400000000004</v>
      </c>
      <c r="G240" s="160"/>
      <c r="H240" s="6"/>
      <c r="I240" s="6"/>
      <c r="J240" s="133"/>
      <c r="K240" s="106"/>
      <c r="L240" s="134"/>
    </row>
    <row r="241" spans="1:12" ht="13.9" customHeight="1" x14ac:dyDescent="0.25">
      <c r="A241" s="345" t="str">
        <f>Лист1!B62</f>
        <v>Чистящее средство 5 л DOMESTOS с антивирусным и отбеливающим эффектом «Свежесть Атлантики»</v>
      </c>
      <c r="B241" s="78" t="s">
        <v>82</v>
      </c>
      <c r="C241" s="78">
        <v>5</v>
      </c>
      <c r="D241" s="347">
        <f>$A$176*Лист1!$C62</f>
        <v>1.1000000000000001</v>
      </c>
      <c r="E241" s="348">
        <f>Лист1!D62</f>
        <v>867.36</v>
      </c>
      <c r="F241" s="279">
        <f t="shared" si="10"/>
        <v>954.09600000000012</v>
      </c>
      <c r="G241" s="160"/>
      <c r="H241" s="6"/>
      <c r="I241" s="6"/>
      <c r="J241" s="133"/>
      <c r="K241" s="106"/>
      <c r="L241" s="134"/>
    </row>
    <row r="242" spans="1:12" ht="19.899999999999999" customHeight="1" x14ac:dyDescent="0.25">
      <c r="A242" s="345" t="str">
        <f>Лист1!B63</f>
        <v>Чистящие салфетки для маркерных досок, в тубе 100 шт., влажные, BRAUBERG, 513029</v>
      </c>
      <c r="B242" s="78" t="s">
        <v>82</v>
      </c>
      <c r="C242" s="78">
        <v>6</v>
      </c>
      <c r="D242" s="347">
        <f>$A$176*Лист1!$C63</f>
        <v>0.55000000000000004</v>
      </c>
      <c r="E242" s="348">
        <f>Лист1!D63</f>
        <v>164.38</v>
      </c>
      <c r="F242" s="279">
        <f t="shared" si="10"/>
        <v>90.409000000000006</v>
      </c>
      <c r="G242" s="160"/>
      <c r="H242" s="6"/>
      <c r="I242" s="6"/>
      <c r="J242" s="133"/>
      <c r="K242" s="106"/>
      <c r="L242" s="134"/>
    </row>
    <row r="243" spans="1:12" ht="16.899999999999999" customHeight="1" x14ac:dyDescent="0.25">
      <c r="A243" s="345" t="str">
        <f>Лист1!B64</f>
        <v>булавка</v>
      </c>
      <c r="B243" s="78" t="s">
        <v>82</v>
      </c>
      <c r="C243" s="78">
        <v>7</v>
      </c>
      <c r="D243" s="347">
        <f>$A$176*Лист1!$C64</f>
        <v>0.55000000000000004</v>
      </c>
      <c r="E243" s="348">
        <f>Лист1!D64</f>
        <v>250</v>
      </c>
      <c r="F243" s="279">
        <f t="shared" si="10"/>
        <v>137.5</v>
      </c>
      <c r="G243" s="160"/>
      <c r="H243" s="6"/>
      <c r="I243" s="6"/>
      <c r="J243" s="133"/>
      <c r="K243" s="106"/>
      <c r="L243" s="134"/>
    </row>
    <row r="244" spans="1:12" ht="16.5" x14ac:dyDescent="0.25">
      <c r="A244" s="345" t="str">
        <f>Лист1!B65</f>
        <v>пистолет для скоб</v>
      </c>
      <c r="B244" s="78" t="s">
        <v>82</v>
      </c>
      <c r="C244" s="78">
        <v>8</v>
      </c>
      <c r="D244" s="347">
        <f>$A$176*Лист1!$C65</f>
        <v>0.27500000000000002</v>
      </c>
      <c r="E244" s="348">
        <f>Лист1!D65</f>
        <v>650</v>
      </c>
      <c r="F244" s="279">
        <f t="shared" si="10"/>
        <v>178.75000000000003</v>
      </c>
      <c r="G244" s="160"/>
      <c r="H244" s="6"/>
      <c r="I244" s="6"/>
      <c r="J244" s="133"/>
      <c r="K244" s="106"/>
      <c r="L244" s="134"/>
    </row>
    <row r="245" spans="1:12" ht="16.5" x14ac:dyDescent="0.25">
      <c r="A245" s="345" t="str">
        <f>Лист1!B66</f>
        <v>Пиломатериал</v>
      </c>
      <c r="B245" s="78" t="s">
        <v>82</v>
      </c>
      <c r="C245" s="78">
        <v>9</v>
      </c>
      <c r="D245" s="347">
        <f>$A$176*Лист1!$C66</f>
        <v>1.6500000000000001</v>
      </c>
      <c r="E245" s="348">
        <f>Лист1!D66</f>
        <v>20000</v>
      </c>
      <c r="F245" s="279">
        <f t="shared" si="10"/>
        <v>33000</v>
      </c>
      <c r="G245" s="160"/>
      <c r="H245" s="6"/>
      <c r="I245" s="6"/>
      <c r="J245" s="133"/>
      <c r="K245" s="106"/>
      <c r="L245" s="134"/>
    </row>
    <row r="246" spans="1:12" ht="16.5" x14ac:dyDescent="0.25">
      <c r="A246" s="345" t="str">
        <f>Лист1!B67</f>
        <v>Тонеры для картриджей Kyocera</v>
      </c>
      <c r="B246" s="78" t="s">
        <v>82</v>
      </c>
      <c r="C246" s="78">
        <v>10</v>
      </c>
      <c r="D246" s="347">
        <f>$A$176*Лист1!$C67</f>
        <v>1.375</v>
      </c>
      <c r="E246" s="348">
        <f>Лист1!D67</f>
        <v>2500</v>
      </c>
      <c r="F246" s="279">
        <f t="shared" ref="F246:F286" si="11">D246*E246</f>
        <v>3437.5</v>
      </c>
      <c r="G246" s="160"/>
      <c r="H246" s="6"/>
      <c r="I246" s="6"/>
      <c r="J246" s="133"/>
      <c r="K246" s="106"/>
      <c r="L246" s="134"/>
    </row>
    <row r="247" spans="1:12" ht="16.5" x14ac:dyDescent="0.25">
      <c r="A247" s="345" t="str">
        <f>Лист1!B68</f>
        <v xml:space="preserve">Мешки для мусора </v>
      </c>
      <c r="B247" s="78" t="s">
        <v>82</v>
      </c>
      <c r="C247" s="78">
        <v>11</v>
      </c>
      <c r="D247" s="347">
        <f>$A$176*Лист1!$C68</f>
        <v>55.000000000000007</v>
      </c>
      <c r="E247" s="348">
        <f>Лист1!D68</f>
        <v>100</v>
      </c>
      <c r="F247" s="279">
        <f t="shared" si="11"/>
        <v>5500.0000000000009</v>
      </c>
      <c r="G247" s="160"/>
      <c r="H247" s="6"/>
      <c r="I247" s="6"/>
      <c r="J247" s="133"/>
      <c r="K247" s="106"/>
      <c r="L247" s="134"/>
    </row>
    <row r="248" spans="1:12" ht="16.5" x14ac:dyDescent="0.25">
      <c r="A248" s="345" t="str">
        <f>Лист1!B69</f>
        <v>Жидкое мыло</v>
      </c>
      <c r="B248" s="78" t="s">
        <v>82</v>
      </c>
      <c r="C248" s="78">
        <v>12</v>
      </c>
      <c r="D248" s="347">
        <f>$A$176*Лист1!$C69</f>
        <v>4.125</v>
      </c>
      <c r="E248" s="348">
        <f>Лист1!D69</f>
        <v>300</v>
      </c>
      <c r="F248" s="279">
        <f t="shared" si="11"/>
        <v>1237.5</v>
      </c>
      <c r="G248" s="160"/>
      <c r="H248" s="6"/>
      <c r="I248" s="6"/>
      <c r="J248" s="133"/>
      <c r="K248" s="106"/>
      <c r="L248" s="134"/>
    </row>
    <row r="249" spans="1:12" ht="16.5" x14ac:dyDescent="0.25">
      <c r="A249" s="345" t="str">
        <f>Лист1!B70</f>
        <v>Туалетная бумага</v>
      </c>
      <c r="B249" s="78" t="s">
        <v>82</v>
      </c>
      <c r="C249" s="78">
        <v>13</v>
      </c>
      <c r="D249" s="347">
        <f>$A$176*Лист1!$C70</f>
        <v>7.4250000000000007</v>
      </c>
      <c r="E249" s="348">
        <f>Лист1!D70</f>
        <v>50</v>
      </c>
      <c r="F249" s="279">
        <f t="shared" si="11"/>
        <v>371.25000000000006</v>
      </c>
      <c r="G249" s="160"/>
      <c r="H249" s="6"/>
      <c r="I249" s="6"/>
      <c r="J249" s="133"/>
      <c r="K249" s="106"/>
      <c r="L249" s="134"/>
    </row>
    <row r="250" spans="1:12" ht="16.5" x14ac:dyDescent="0.25">
      <c r="A250" s="345" t="str">
        <f>Лист1!B71</f>
        <v>Тряпки для мытья</v>
      </c>
      <c r="B250" s="78" t="s">
        <v>82</v>
      </c>
      <c r="C250" s="78">
        <v>14</v>
      </c>
      <c r="D250" s="347">
        <f>$A$176*Лист1!$C71</f>
        <v>0.27500000000000002</v>
      </c>
      <c r="E250" s="348">
        <f>Лист1!D71</f>
        <v>203</v>
      </c>
      <c r="F250" s="279">
        <f t="shared" si="11"/>
        <v>55.825000000000003</v>
      </c>
      <c r="G250" s="160"/>
      <c r="H250" s="6"/>
      <c r="I250" s="6"/>
      <c r="J250" s="133"/>
      <c r="K250" s="106"/>
      <c r="L250" s="134"/>
    </row>
    <row r="251" spans="1:12" ht="16.5" x14ac:dyDescent="0.25">
      <c r="A251" s="345" t="str">
        <f>Лист1!B72</f>
        <v>Бытовая химия</v>
      </c>
      <c r="B251" s="78" t="s">
        <v>82</v>
      </c>
      <c r="C251" s="78">
        <v>15</v>
      </c>
      <c r="D251" s="347">
        <f>$A$176*Лист1!$C72</f>
        <v>5.5</v>
      </c>
      <c r="E251" s="348">
        <f>Лист1!D72</f>
        <v>1500</v>
      </c>
      <c r="F251" s="279">
        <f t="shared" si="11"/>
        <v>8250</v>
      </c>
      <c r="G251" s="160"/>
      <c r="H251" s="6"/>
      <c r="I251" s="6"/>
      <c r="J251" s="133"/>
      <c r="K251" s="106"/>
      <c r="L251" s="134"/>
    </row>
    <row r="252" spans="1:12" ht="16.5" x14ac:dyDescent="0.25">
      <c r="A252" s="345" t="str">
        <f>Лист1!B73</f>
        <v>Фанера</v>
      </c>
      <c r="B252" s="78" t="s">
        <v>82</v>
      </c>
      <c r="C252" s="78">
        <v>16</v>
      </c>
      <c r="D252" s="347">
        <f>$A$176*Лист1!$C73</f>
        <v>8.25</v>
      </c>
      <c r="E252" s="348">
        <f>Лист1!D73</f>
        <v>1300</v>
      </c>
      <c r="F252" s="279">
        <f t="shared" si="11"/>
        <v>10725</v>
      </c>
      <c r="G252" s="160"/>
      <c r="H252" s="6"/>
      <c r="I252" s="6"/>
      <c r="J252" s="133"/>
      <c r="K252" s="106"/>
      <c r="L252" s="134"/>
    </row>
    <row r="253" spans="1:12" ht="16.5" x14ac:dyDescent="0.25">
      <c r="A253" s="345" t="str">
        <f>Лист1!B74</f>
        <v>смеситель + подводка</v>
      </c>
      <c r="B253" s="78" t="s">
        <v>82</v>
      </c>
      <c r="C253" s="78">
        <v>17</v>
      </c>
      <c r="D253" s="347">
        <f>$A$176*Лист1!$C74</f>
        <v>0.27500000000000002</v>
      </c>
      <c r="E253" s="348">
        <f>Лист1!D74</f>
        <v>4560</v>
      </c>
      <c r="F253" s="279">
        <f t="shared" si="11"/>
        <v>1254</v>
      </c>
      <c r="G253" s="160"/>
      <c r="H253" s="6"/>
      <c r="I253" s="6"/>
      <c r="J253" s="133"/>
      <c r="K253" s="106"/>
      <c r="L253" s="134"/>
    </row>
    <row r="254" spans="1:12" ht="16.5" x14ac:dyDescent="0.25">
      <c r="A254" s="345" t="str">
        <f>Лист1!B75</f>
        <v>Баннера</v>
      </c>
      <c r="B254" s="78" t="s">
        <v>82</v>
      </c>
      <c r="C254" s="78">
        <v>18</v>
      </c>
      <c r="D254" s="347">
        <f>$A$176*Лист1!$C75</f>
        <v>1.375</v>
      </c>
      <c r="E254" s="348">
        <f>Лист1!D75</f>
        <v>7500</v>
      </c>
      <c r="F254" s="279">
        <f t="shared" si="11"/>
        <v>10312.5</v>
      </c>
      <c r="G254" s="160"/>
      <c r="H254" s="6"/>
      <c r="I254" s="6"/>
      <c r="J254" s="133"/>
      <c r="K254" s="106"/>
      <c r="L254" s="134"/>
    </row>
    <row r="255" spans="1:12" ht="16.5" x14ac:dyDescent="0.25">
      <c r="A255" s="345" t="str">
        <f>Лист1!B76</f>
        <v>Гвозди</v>
      </c>
      <c r="B255" s="78" t="s">
        <v>82</v>
      </c>
      <c r="C255" s="78">
        <v>19</v>
      </c>
      <c r="D255" s="347">
        <f>$A$176*Лист1!$C76</f>
        <v>5.5</v>
      </c>
      <c r="E255" s="348">
        <f>Лист1!D76</f>
        <v>1000</v>
      </c>
      <c r="F255" s="279">
        <f t="shared" si="11"/>
        <v>5500</v>
      </c>
      <c r="G255" s="160"/>
      <c r="H255" s="6"/>
      <c r="I255" s="6"/>
      <c r="J255" s="133"/>
      <c r="K255" s="106"/>
      <c r="L255" s="134"/>
    </row>
    <row r="256" spans="1:12" ht="16.5" x14ac:dyDescent="0.25">
      <c r="A256" s="345" t="str">
        <f>Лист1!B77</f>
        <v>Тент защитный из тарпаулина</v>
      </c>
      <c r="B256" s="78" t="s">
        <v>82</v>
      </c>
      <c r="C256" s="78">
        <v>20</v>
      </c>
      <c r="D256" s="347">
        <f>$A$176*Лист1!$C77</f>
        <v>1.1000000000000001</v>
      </c>
      <c r="E256" s="348">
        <f>Лист1!D77</f>
        <v>1550</v>
      </c>
      <c r="F256" s="279">
        <f t="shared" si="11"/>
        <v>1705.0000000000002</v>
      </c>
      <c r="G256" s="160"/>
      <c r="H256" s="6"/>
      <c r="I256" s="6"/>
      <c r="J256" s="133"/>
      <c r="K256" s="106"/>
      <c r="L256" s="134"/>
    </row>
    <row r="257" spans="1:12" ht="16.5" x14ac:dyDescent="0.25">
      <c r="A257" s="345" t="str">
        <f>Лист1!B78</f>
        <v>Краска эмаль</v>
      </c>
      <c r="B257" s="78" t="s">
        <v>82</v>
      </c>
      <c r="C257" s="78">
        <v>21</v>
      </c>
      <c r="D257" s="347">
        <f>$A$176*Лист1!$C78</f>
        <v>8.25</v>
      </c>
      <c r="E257" s="348">
        <f>Лист1!D78</f>
        <v>250</v>
      </c>
      <c r="F257" s="279">
        <f t="shared" si="11"/>
        <v>2062.5</v>
      </c>
      <c r="G257" s="160"/>
      <c r="H257" s="6"/>
      <c r="I257" s="6"/>
      <c r="J257" s="133"/>
      <c r="K257" s="106"/>
      <c r="L257" s="134"/>
    </row>
    <row r="258" spans="1:12" ht="16.5" x14ac:dyDescent="0.25">
      <c r="A258" s="345" t="str">
        <f>Лист1!B79</f>
        <v>Краска ВДН</v>
      </c>
      <c r="B258" s="78" t="s">
        <v>82</v>
      </c>
      <c r="C258" s="78">
        <v>22</v>
      </c>
      <c r="D258" s="347">
        <f>$A$176*Лист1!$C79</f>
        <v>2.75</v>
      </c>
      <c r="E258" s="348">
        <f>Лист1!D79</f>
        <v>500</v>
      </c>
      <c r="F258" s="279">
        <f t="shared" si="11"/>
        <v>1375</v>
      </c>
      <c r="G258" s="160"/>
      <c r="H258" s="6"/>
      <c r="I258" s="6"/>
      <c r="J258" s="133"/>
      <c r="K258" s="106"/>
      <c r="L258" s="134"/>
    </row>
    <row r="259" spans="1:12" ht="16.5" x14ac:dyDescent="0.25">
      <c r="A259" s="345" t="str">
        <f>Лист1!B80</f>
        <v>Кисти</v>
      </c>
      <c r="B259" s="78" t="s">
        <v>82</v>
      </c>
      <c r="C259" s="78">
        <v>23</v>
      </c>
      <c r="D259" s="347">
        <f>$A$176*Лист1!$C80</f>
        <v>11</v>
      </c>
      <c r="E259" s="348">
        <f>Лист1!D80</f>
        <v>50</v>
      </c>
      <c r="F259" s="279">
        <f t="shared" si="11"/>
        <v>550</v>
      </c>
      <c r="G259" s="160"/>
      <c r="H259" s="6"/>
      <c r="I259" s="6"/>
      <c r="J259" s="133"/>
      <c r="K259" s="106"/>
      <c r="L259" s="134"/>
    </row>
    <row r="260" spans="1:12" ht="16.5" x14ac:dyDescent="0.25">
      <c r="A260" s="345" t="str">
        <f>Лист1!B81</f>
        <v>Перчатка пвх</v>
      </c>
      <c r="B260" s="78" t="s">
        <v>82</v>
      </c>
      <c r="C260" s="78">
        <v>24</v>
      </c>
      <c r="D260" s="347">
        <f>$A$176*Лист1!$C81</f>
        <v>82.5</v>
      </c>
      <c r="E260" s="348">
        <f>Лист1!D81</f>
        <v>30</v>
      </c>
      <c r="F260" s="279">
        <f t="shared" si="11"/>
        <v>2475</v>
      </c>
      <c r="G260" s="160"/>
      <c r="H260" s="6"/>
      <c r="I260" s="6"/>
      <c r="J260" s="133"/>
      <c r="K260" s="106"/>
      <c r="L260" s="134"/>
    </row>
    <row r="261" spans="1:12" ht="16.5" x14ac:dyDescent="0.25">
      <c r="A261" s="345" t="str">
        <f>Лист1!B82</f>
        <v>краска кудо</v>
      </c>
      <c r="B261" s="78" t="s">
        <v>82</v>
      </c>
      <c r="C261" s="78">
        <v>25</v>
      </c>
      <c r="D261" s="347">
        <f>$A$176*Лист1!$C82</f>
        <v>8.25</v>
      </c>
      <c r="E261" s="348">
        <f>Лист1!D82</f>
        <v>300</v>
      </c>
      <c r="F261" s="279">
        <f t="shared" si="11"/>
        <v>2475</v>
      </c>
      <c r="G261" s="160"/>
      <c r="H261" s="6"/>
      <c r="I261" s="6"/>
      <c r="J261" s="133"/>
      <c r="K261" s="106"/>
      <c r="L261" s="134"/>
    </row>
    <row r="262" spans="1:12" ht="16.5" x14ac:dyDescent="0.25">
      <c r="A262" s="345" t="str">
        <f>Лист1!B83</f>
        <v>Фотобумага</v>
      </c>
      <c r="B262" s="78" t="s">
        <v>82</v>
      </c>
      <c r="C262" s="78">
        <v>26</v>
      </c>
      <c r="D262" s="347">
        <f>$A$176*Лист1!$C83</f>
        <v>13.750000000000002</v>
      </c>
      <c r="E262" s="348">
        <f>Лист1!D83</f>
        <v>720</v>
      </c>
      <c r="F262" s="279">
        <f t="shared" si="11"/>
        <v>9900.0000000000018</v>
      </c>
      <c r="G262" s="160"/>
      <c r="H262" s="6"/>
      <c r="I262" s="6"/>
      <c r="J262" s="133"/>
      <c r="K262" s="106"/>
      <c r="L262" s="134"/>
    </row>
    <row r="263" spans="1:12" ht="16.5" x14ac:dyDescent="0.25">
      <c r="A263" s="345" t="str">
        <f>Лист1!B84</f>
        <v>Канцелярские расходники</v>
      </c>
      <c r="B263" s="78" t="s">
        <v>82</v>
      </c>
      <c r="C263" s="78">
        <v>27</v>
      </c>
      <c r="D263" s="347">
        <f>$A$176*Лист1!$C84</f>
        <v>27.500000000000004</v>
      </c>
      <c r="E263" s="348">
        <f>Лист1!D84</f>
        <v>50</v>
      </c>
      <c r="F263" s="279">
        <f t="shared" si="11"/>
        <v>1375.0000000000002</v>
      </c>
      <c r="G263" s="160"/>
      <c r="H263" s="6"/>
      <c r="I263" s="6"/>
      <c r="J263" s="133"/>
      <c r="K263" s="106"/>
      <c r="L263" s="134"/>
    </row>
    <row r="264" spans="1:12" ht="16.5" x14ac:dyDescent="0.25">
      <c r="A264" s="345" t="str">
        <f>Лист1!B85</f>
        <v>Канцелярия (ручки, карандаши)</v>
      </c>
      <c r="B264" s="78" t="s">
        <v>82</v>
      </c>
      <c r="C264" s="78">
        <v>28</v>
      </c>
      <c r="D264" s="347">
        <f>$A$176*Лист1!$C85</f>
        <v>27.500000000000004</v>
      </c>
      <c r="E264" s="348">
        <f>Лист1!D85</f>
        <v>44.4</v>
      </c>
      <c r="F264" s="279">
        <f t="shared" si="11"/>
        <v>1221.0000000000002</v>
      </c>
      <c r="G264" s="160"/>
      <c r="H264" s="6"/>
      <c r="I264" s="6"/>
      <c r="J264" s="133"/>
      <c r="K264" s="106"/>
      <c r="L264" s="134"/>
    </row>
    <row r="265" spans="1:12" ht="16.5" x14ac:dyDescent="0.25">
      <c r="A265" s="345" t="str">
        <f>Лист1!B86</f>
        <v>Офисные принадлежности (папки, скоросшиватели, файлы)</v>
      </c>
      <c r="B265" s="78" t="s">
        <v>82</v>
      </c>
      <c r="C265" s="78">
        <v>29</v>
      </c>
      <c r="D265" s="347">
        <f>$A$176*Лист1!$C86</f>
        <v>27.500000000000004</v>
      </c>
      <c r="E265" s="348">
        <f>Лист1!D86</f>
        <v>104.9</v>
      </c>
      <c r="F265" s="279">
        <f t="shared" si="11"/>
        <v>2884.7500000000005</v>
      </c>
      <c r="G265" s="160"/>
      <c r="H265" s="6"/>
      <c r="I265" s="6"/>
      <c r="J265" s="133"/>
      <c r="K265" s="106"/>
      <c r="L265" s="134"/>
    </row>
    <row r="266" spans="1:12" ht="16.5" x14ac:dyDescent="0.25">
      <c r="A266" s="345" t="str">
        <f>Лист1!B87</f>
        <v>Картридж НР</v>
      </c>
      <c r="B266" s="78" t="s">
        <v>82</v>
      </c>
      <c r="C266" s="78">
        <v>30</v>
      </c>
      <c r="D266" s="347">
        <f>$A$176*Лист1!$C87</f>
        <v>1.6500000000000001</v>
      </c>
      <c r="E266" s="348">
        <f>Лист1!D87</f>
        <v>3235</v>
      </c>
      <c r="F266" s="279">
        <f t="shared" si="11"/>
        <v>5337.75</v>
      </c>
      <c r="G266" s="160"/>
      <c r="H266" s="6"/>
      <c r="I266" s="6"/>
      <c r="J266" s="133"/>
      <c r="K266" s="106"/>
      <c r="L266" s="134"/>
    </row>
    <row r="267" spans="1:12" ht="16.5" x14ac:dyDescent="0.25">
      <c r="A267" s="345" t="str">
        <f>Лист1!B88</f>
        <v>Грабли, лопаты</v>
      </c>
      <c r="B267" s="78" t="s">
        <v>82</v>
      </c>
      <c r="C267" s="78">
        <v>31</v>
      </c>
      <c r="D267" s="347">
        <f>$A$176*Лист1!$C88</f>
        <v>2.75</v>
      </c>
      <c r="E267" s="348">
        <f>Лист1!D88</f>
        <v>400</v>
      </c>
      <c r="F267" s="279">
        <f t="shared" si="11"/>
        <v>1100</v>
      </c>
      <c r="G267" s="160"/>
      <c r="H267" s="6"/>
      <c r="I267" s="6"/>
      <c r="J267" s="133"/>
      <c r="K267" s="106"/>
      <c r="L267" s="134"/>
    </row>
    <row r="268" spans="1:12" ht="16.5" x14ac:dyDescent="0.25">
      <c r="A268" s="345" t="str">
        <f>Лист1!B89</f>
        <v>ГСМ УАЗ (Масло двигатель)</v>
      </c>
      <c r="B268" s="78" t="s">
        <v>82</v>
      </c>
      <c r="C268" s="78">
        <v>32</v>
      </c>
      <c r="D268" s="347">
        <f>$A$176*Лист1!$C89</f>
        <v>5.5</v>
      </c>
      <c r="E268" s="348">
        <f>Лист1!D89</f>
        <v>800</v>
      </c>
      <c r="F268" s="279">
        <f t="shared" si="11"/>
        <v>4400</v>
      </c>
      <c r="G268" s="160"/>
      <c r="H268" s="6"/>
      <c r="I268" s="6"/>
      <c r="J268" s="133"/>
      <c r="K268" s="106"/>
      <c r="L268" s="134"/>
    </row>
    <row r="269" spans="1:12" ht="16.5" x14ac:dyDescent="0.25">
      <c r="A269" s="345" t="str">
        <f>Лист1!B90</f>
        <v>ГСМ Бензин</v>
      </c>
      <c r="B269" s="78" t="s">
        <v>82</v>
      </c>
      <c r="C269" s="78">
        <v>33</v>
      </c>
      <c r="D269" s="347">
        <f>$A$176*Лист1!$C90</f>
        <v>715.00000000000011</v>
      </c>
      <c r="E269" s="348">
        <f>Лист1!D90</f>
        <v>60</v>
      </c>
      <c r="F269" s="279">
        <f t="shared" si="11"/>
        <v>42900.000000000007</v>
      </c>
      <c r="G269" s="160"/>
      <c r="H269" s="6"/>
      <c r="I269" s="6"/>
      <c r="J269" s="133"/>
      <c r="K269" s="106"/>
      <c r="L269" s="134"/>
    </row>
    <row r="270" spans="1:12" ht="16.5" x14ac:dyDescent="0.25">
      <c r="A270" s="345" t="str">
        <f>Лист1!B91</f>
        <v>наклейка на стенд 20*120</v>
      </c>
      <c r="B270" s="78" t="s">
        <v>82</v>
      </c>
      <c r="C270" s="78">
        <v>34</v>
      </c>
      <c r="D270" s="347">
        <f>$A$176*Лист1!$C91</f>
        <v>1.6500000000000001</v>
      </c>
      <c r="E270" s="348">
        <f>Лист1!D91</f>
        <v>700</v>
      </c>
      <c r="F270" s="279">
        <f t="shared" si="11"/>
        <v>1155</v>
      </c>
      <c r="G270" s="160"/>
      <c r="H270" s="6"/>
      <c r="I270" s="6"/>
      <c r="J270" s="133"/>
      <c r="K270" s="106"/>
      <c r="L270" s="134"/>
    </row>
    <row r="271" spans="1:12" ht="16.5" x14ac:dyDescent="0.25">
      <c r="A271" s="345" t="str">
        <f>Лист1!B92</f>
        <v>наклейка на стенд 20*200</v>
      </c>
      <c r="B271" s="78" t="s">
        <v>82</v>
      </c>
      <c r="C271" s="78">
        <v>35</v>
      </c>
      <c r="D271" s="347">
        <f>$A$176*Лист1!$C92</f>
        <v>0.27500000000000002</v>
      </c>
      <c r="E271" s="348">
        <f>Лист1!D92</f>
        <v>1000</v>
      </c>
      <c r="F271" s="279">
        <f t="shared" si="11"/>
        <v>275</v>
      </c>
      <c r="G271" s="160"/>
      <c r="H271" s="6"/>
      <c r="I271" s="6"/>
      <c r="J271" s="133"/>
      <c r="K271" s="106"/>
      <c r="L271" s="134"/>
    </row>
    <row r="272" spans="1:12" ht="16.5" x14ac:dyDescent="0.25">
      <c r="A272" s="345" t="str">
        <f>Лист1!B93</f>
        <v>флажок настольный</v>
      </c>
      <c r="B272" s="78" t="s">
        <v>82</v>
      </c>
      <c r="C272" s="78">
        <v>36</v>
      </c>
      <c r="D272" s="347">
        <f>$A$176*Лист1!$C93</f>
        <v>4.125</v>
      </c>
      <c r="E272" s="348">
        <f>Лист1!D93</f>
        <v>320</v>
      </c>
      <c r="F272" s="279">
        <f t="shared" si="11"/>
        <v>1320</v>
      </c>
      <c r="G272" s="160"/>
      <c r="H272" s="6"/>
      <c r="I272" s="6"/>
      <c r="J272" s="133"/>
      <c r="K272" s="106"/>
      <c r="L272" s="134"/>
    </row>
    <row r="273" spans="1:12" ht="16.5" x14ac:dyDescent="0.25">
      <c r="A273" s="345" t="str">
        <f>Лист1!B94</f>
        <v>флагшток настольный</v>
      </c>
      <c r="B273" s="78" t="s">
        <v>82</v>
      </c>
      <c r="C273" s="78">
        <v>37</v>
      </c>
      <c r="D273" s="347">
        <f>$A$176*Лист1!$C94</f>
        <v>1.375</v>
      </c>
      <c r="E273" s="348">
        <f>Лист1!D94</f>
        <v>500</v>
      </c>
      <c r="F273" s="279">
        <f t="shared" si="11"/>
        <v>687.5</v>
      </c>
      <c r="G273" s="160"/>
      <c r="H273" s="6"/>
      <c r="I273" s="6"/>
      <c r="J273" s="133"/>
      <c r="K273" s="106"/>
      <c r="L273" s="134"/>
    </row>
    <row r="274" spans="1:12" ht="16.5" x14ac:dyDescent="0.25">
      <c r="A274" s="345" t="str">
        <f>Лист1!B95</f>
        <v>флаг 1*1,5</v>
      </c>
      <c r="B274" s="78" t="s">
        <v>82</v>
      </c>
      <c r="C274" s="78">
        <v>38</v>
      </c>
      <c r="D274" s="347">
        <f>$A$176*Лист1!$C95</f>
        <v>0.82500000000000007</v>
      </c>
      <c r="E274" s="348">
        <f>Лист1!D95</f>
        <v>3500</v>
      </c>
      <c r="F274" s="279">
        <f t="shared" si="11"/>
        <v>2887.5000000000005</v>
      </c>
      <c r="G274" s="160"/>
      <c r="H274" s="6"/>
      <c r="I274" s="6"/>
      <c r="J274" s="133"/>
      <c r="K274" s="106"/>
      <c r="L274" s="134"/>
    </row>
    <row r="275" spans="1:12" ht="16.5" x14ac:dyDescent="0.25">
      <c r="A275" s="345" t="str">
        <f>Лист1!B96</f>
        <v>табличка кабинетная</v>
      </c>
      <c r="B275" s="78" t="s">
        <v>82</v>
      </c>
      <c r="C275" s="78">
        <v>39</v>
      </c>
      <c r="D275" s="347">
        <f>$A$176*Лист1!$C96</f>
        <v>1.9250000000000003</v>
      </c>
      <c r="E275" s="348">
        <f>Лист1!D96</f>
        <v>900</v>
      </c>
      <c r="F275" s="279">
        <f t="shared" si="11"/>
        <v>1732.5000000000002</v>
      </c>
      <c r="G275" s="160"/>
      <c r="H275" s="6"/>
      <c r="I275" s="6"/>
      <c r="J275" s="133"/>
      <c r="K275" s="106"/>
      <c r="L275" s="134"/>
    </row>
    <row r="276" spans="1:12" ht="16.5" x14ac:dyDescent="0.25">
      <c r="A276" s="345" t="str">
        <f>Лист1!B97</f>
        <v xml:space="preserve">футболки по флагманским программам </v>
      </c>
      <c r="B276" s="78" t="s">
        <v>82</v>
      </c>
      <c r="C276" s="78">
        <v>40</v>
      </c>
      <c r="D276" s="347">
        <f>$A$176*Лист1!$C97</f>
        <v>5.5</v>
      </c>
      <c r="E276" s="348">
        <f>Лист1!D97</f>
        <v>2850</v>
      </c>
      <c r="F276" s="279">
        <f t="shared" si="11"/>
        <v>15675</v>
      </c>
      <c r="G276" s="160"/>
      <c r="H276" s="6"/>
      <c r="I276" s="6"/>
      <c r="J276" s="133"/>
      <c r="K276" s="106"/>
      <c r="L276" s="134"/>
    </row>
    <row r="277" spans="1:12" ht="16.5" x14ac:dyDescent="0.25">
      <c r="A277" s="345" t="str">
        <f>Лист1!B98</f>
        <v>жалюзи 40 см</v>
      </c>
      <c r="B277" s="78" t="s">
        <v>82</v>
      </c>
      <c r="C277" s="78">
        <v>41</v>
      </c>
      <c r="D277" s="347">
        <f>$A$176*Лист1!$C98</f>
        <v>4.125</v>
      </c>
      <c r="E277" s="348">
        <f>Лист1!D98</f>
        <v>544</v>
      </c>
      <c r="F277" s="279">
        <f t="shared" si="11"/>
        <v>2244</v>
      </c>
      <c r="G277" s="160"/>
      <c r="H277" s="6"/>
      <c r="I277" s="6"/>
      <c r="J277" s="133"/>
      <c r="K277" s="106"/>
      <c r="L277" s="134"/>
    </row>
    <row r="278" spans="1:12" ht="16.5" x14ac:dyDescent="0.25">
      <c r="A278" s="345" t="str">
        <f>Лист1!B99</f>
        <v>жалюзи 50 см</v>
      </c>
      <c r="B278" s="78" t="s">
        <v>82</v>
      </c>
      <c r="C278" s="78">
        <v>42</v>
      </c>
      <c r="D278" s="347">
        <f>$A$176*Лист1!$C99</f>
        <v>4.125</v>
      </c>
      <c r="E278" s="348">
        <f>Лист1!D99</f>
        <v>663</v>
      </c>
      <c r="F278" s="279">
        <f t="shared" si="11"/>
        <v>2734.875</v>
      </c>
      <c r="G278" s="160"/>
      <c r="H278" s="6"/>
      <c r="I278" s="6"/>
      <c r="J278" s="133"/>
      <c r="K278" s="106"/>
      <c r="L278" s="134"/>
    </row>
    <row r="279" spans="1:12" ht="16.5" x14ac:dyDescent="0.25">
      <c r="A279" s="345" t="str">
        <f>Лист1!B100</f>
        <v>штора блэк аут</v>
      </c>
      <c r="B279" s="78" t="s">
        <v>82</v>
      </c>
      <c r="C279" s="78">
        <v>43</v>
      </c>
      <c r="D279" s="347">
        <f>$A$176*Лист1!$C100</f>
        <v>1.9250000000000003</v>
      </c>
      <c r="E279" s="348">
        <f>Лист1!D100</f>
        <v>4087</v>
      </c>
      <c r="F279" s="279">
        <f t="shared" si="11"/>
        <v>7867.4750000000013</v>
      </c>
      <c r="G279" s="160"/>
      <c r="H279" s="6"/>
      <c r="I279" s="6"/>
      <c r="J279" s="133"/>
      <c r="K279" s="106"/>
      <c r="L279" s="134"/>
    </row>
    <row r="280" spans="1:12" ht="16.5" x14ac:dyDescent="0.25">
      <c r="A280" s="345" t="str">
        <f>Лист1!B101</f>
        <v>ручка двусторонняя дверная</v>
      </c>
      <c r="B280" s="78" t="s">
        <v>82</v>
      </c>
      <c r="C280" s="78">
        <v>44</v>
      </c>
      <c r="D280" s="347">
        <f>$A$176*Лист1!$C101</f>
        <v>1.9250000000000003</v>
      </c>
      <c r="E280" s="348">
        <f>Лист1!D101</f>
        <v>1160</v>
      </c>
      <c r="F280" s="279">
        <f t="shared" si="11"/>
        <v>2233.0000000000005</v>
      </c>
      <c r="G280" s="160"/>
      <c r="H280" s="6"/>
      <c r="I280" s="6"/>
      <c r="J280" s="133"/>
      <c r="K280" s="106"/>
      <c r="L280" s="134"/>
    </row>
    <row r="281" spans="1:12" ht="16.5" x14ac:dyDescent="0.25">
      <c r="A281" s="345" t="str">
        <f>Лист1!B102</f>
        <v>доска меловая</v>
      </c>
      <c r="B281" s="78" t="s">
        <v>82</v>
      </c>
      <c r="C281" s="78">
        <v>45</v>
      </c>
      <c r="D281" s="347">
        <f>$A$176*Лист1!$C102</f>
        <v>0.27500000000000002</v>
      </c>
      <c r="E281" s="348">
        <f>Лист1!D102</f>
        <v>5000</v>
      </c>
      <c r="F281" s="279">
        <f t="shared" si="11"/>
        <v>1375</v>
      </c>
      <c r="G281" s="160"/>
      <c r="H281" s="6"/>
      <c r="I281" s="6"/>
      <c r="J281" s="133"/>
      <c r="K281" s="106"/>
      <c r="L281" s="134"/>
    </row>
    <row r="282" spans="1:12" ht="16.5" x14ac:dyDescent="0.25">
      <c r="A282" s="345" t="str">
        <f>Лист1!B103</f>
        <v xml:space="preserve">буклетов агитационных </v>
      </c>
      <c r="B282" s="78" t="s">
        <v>82</v>
      </c>
      <c r="C282" s="78">
        <v>46</v>
      </c>
      <c r="D282" s="347">
        <f>$A$176*Лист1!$C103</f>
        <v>27.500000000000004</v>
      </c>
      <c r="E282" s="348">
        <f>Лист1!D103</f>
        <v>95</v>
      </c>
      <c r="F282" s="279">
        <f t="shared" si="11"/>
        <v>2612.5000000000005</v>
      </c>
      <c r="G282" s="160"/>
      <c r="H282" s="6"/>
      <c r="I282" s="6"/>
      <c r="J282" s="133"/>
      <c r="K282" s="106"/>
      <c r="L282" s="134"/>
    </row>
    <row r="283" spans="1:12" ht="16.5" x14ac:dyDescent="0.25">
      <c r="A283" s="345" t="str">
        <f>Лист1!B104</f>
        <v xml:space="preserve">материалы для ремонта </v>
      </c>
      <c r="B283" s="78" t="s">
        <v>82</v>
      </c>
      <c r="C283" s="78">
        <v>47</v>
      </c>
      <c r="D283" s="347">
        <f>$A$176*Лист1!$C104</f>
        <v>0.27500000000000002</v>
      </c>
      <c r="E283" s="348">
        <f>Лист1!D104</f>
        <v>177337</v>
      </c>
      <c r="F283" s="279">
        <f t="shared" si="11"/>
        <v>48767.675000000003</v>
      </c>
      <c r="G283" s="160"/>
      <c r="H283" s="6"/>
      <c r="I283" s="6"/>
      <c r="J283" s="133"/>
      <c r="K283" s="106"/>
      <c r="L283" s="134"/>
    </row>
    <row r="284" spans="1:12" ht="16.5" x14ac:dyDescent="0.25">
      <c r="A284" s="345" t="str">
        <f>Лист1!B105</f>
        <v xml:space="preserve">гравийная крошка </v>
      </c>
      <c r="B284" s="78" t="s">
        <v>82</v>
      </c>
      <c r="C284" s="78">
        <v>48</v>
      </c>
      <c r="D284" s="347">
        <f>$A$176*Лист1!$C105</f>
        <v>8.25</v>
      </c>
      <c r="E284" s="348">
        <f>Лист1!D105</f>
        <v>2000</v>
      </c>
      <c r="F284" s="279">
        <f t="shared" si="11"/>
        <v>16500</v>
      </c>
      <c r="G284" s="160"/>
      <c r="H284" s="6"/>
      <c r="I284" s="6"/>
      <c r="J284" s="133"/>
      <c r="K284" s="106"/>
      <c r="L284" s="134"/>
    </row>
    <row r="285" spans="1:12" ht="16.5" x14ac:dyDescent="0.25">
      <c r="A285" s="345" t="str">
        <f>Лист1!B106</f>
        <v>баннер 2*3 м. «МЦ «АУРУМ»</v>
      </c>
      <c r="B285" s="78" t="s">
        <v>82</v>
      </c>
      <c r="C285" s="78">
        <v>49</v>
      </c>
      <c r="D285" s="347">
        <f>$A$176*Лист1!$C106</f>
        <v>0.27500000000000002</v>
      </c>
      <c r="E285" s="348">
        <f>Лист1!D106</f>
        <v>7500</v>
      </c>
      <c r="F285" s="279">
        <f t="shared" si="11"/>
        <v>2062.5</v>
      </c>
      <c r="G285" s="160"/>
      <c r="H285" s="6"/>
      <c r="I285" s="6"/>
      <c r="J285" s="133"/>
      <c r="K285" s="106"/>
      <c r="L285" s="134"/>
    </row>
    <row r="286" spans="1:12" ht="16.5" x14ac:dyDescent="0.25">
      <c r="A286" s="345" t="str">
        <f>Лист1!B107</f>
        <v>баннер «Виды деятельности», 3*4 м</v>
      </c>
      <c r="B286" s="78" t="s">
        <v>82</v>
      </c>
      <c r="C286" s="78">
        <v>50</v>
      </c>
      <c r="D286" s="347">
        <f>$A$176*Лист1!$C107</f>
        <v>0.27500000000000002</v>
      </c>
      <c r="E286" s="348">
        <f>Лист1!D107</f>
        <v>15000</v>
      </c>
      <c r="F286" s="279">
        <f t="shared" si="11"/>
        <v>4125</v>
      </c>
      <c r="G286" s="160"/>
      <c r="H286" s="6"/>
      <c r="I286" s="6"/>
      <c r="J286" s="133"/>
      <c r="K286" s="106"/>
      <c r="L286" s="134"/>
    </row>
    <row r="287" spans="1:12" ht="16.5" hidden="1" x14ac:dyDescent="0.25">
      <c r="A287" s="345">
        <f>Лист1!B108</f>
        <v>0</v>
      </c>
      <c r="B287" s="78" t="s">
        <v>82</v>
      </c>
      <c r="C287" s="78">
        <v>51</v>
      </c>
      <c r="D287" s="161" t="e">
        <f>PRODUCT(Лист1!#REF!,$A$176)</f>
        <v>#REF!</v>
      </c>
      <c r="E287" s="298" t="e">
        <f>Лист1!#REF!</f>
        <v>#REF!</v>
      </c>
      <c r="F287" s="279" t="e">
        <f t="shared" ref="F287:F315" si="12">D287*E287</f>
        <v>#REF!</v>
      </c>
      <c r="G287" s="160"/>
      <c r="H287" s="6"/>
      <c r="I287" s="6"/>
      <c r="J287" s="133"/>
      <c r="K287" s="106"/>
      <c r="L287" s="134"/>
    </row>
    <row r="288" spans="1:12" ht="12.75" hidden="1" customHeight="1" x14ac:dyDescent="0.25">
      <c r="A288" s="345">
        <f>Лист1!B109</f>
        <v>0</v>
      </c>
      <c r="B288" s="78" t="s">
        <v>82</v>
      </c>
      <c r="C288" s="78">
        <v>52</v>
      </c>
      <c r="D288" s="161" t="e">
        <f>PRODUCT(Лист1!#REF!,$A$176)</f>
        <v>#REF!</v>
      </c>
      <c r="E288" s="298" t="e">
        <f>Лист1!#REF!</f>
        <v>#REF!</v>
      </c>
      <c r="F288" s="279" t="e">
        <f t="shared" si="12"/>
        <v>#REF!</v>
      </c>
      <c r="G288" s="160"/>
      <c r="H288" s="6"/>
      <c r="I288" s="6"/>
      <c r="J288" s="133"/>
      <c r="K288" s="106"/>
      <c r="L288" s="134"/>
    </row>
    <row r="289" spans="1:12" ht="16.5" hidden="1" x14ac:dyDescent="0.25">
      <c r="A289" s="345">
        <f>Лист1!B110</f>
        <v>0</v>
      </c>
      <c r="B289" s="78" t="s">
        <v>82</v>
      </c>
      <c r="C289" s="78">
        <v>53</v>
      </c>
      <c r="D289" s="161" t="e">
        <f>PRODUCT(Лист1!#REF!,$A$176)</f>
        <v>#REF!</v>
      </c>
      <c r="E289" s="298" t="e">
        <f>Лист1!#REF!</f>
        <v>#REF!</v>
      </c>
      <c r="F289" s="279" t="e">
        <f t="shared" si="12"/>
        <v>#REF!</v>
      </c>
      <c r="G289" s="160"/>
      <c r="H289" s="6"/>
      <c r="I289" s="6"/>
      <c r="J289" s="133"/>
      <c r="K289" s="106"/>
      <c r="L289" s="134"/>
    </row>
    <row r="290" spans="1:12" ht="16.5" hidden="1" x14ac:dyDescent="0.25">
      <c r="A290" s="345">
        <f>Лист1!B111</f>
        <v>0</v>
      </c>
      <c r="B290" s="78" t="s">
        <v>82</v>
      </c>
      <c r="C290" s="78">
        <v>54</v>
      </c>
      <c r="D290" s="161" t="e">
        <f>PRODUCT(Лист1!#REF!,$A$176)</f>
        <v>#REF!</v>
      </c>
      <c r="E290" s="298" t="e">
        <f>Лист1!#REF!</f>
        <v>#REF!</v>
      </c>
      <c r="F290" s="279" t="e">
        <f t="shared" si="12"/>
        <v>#REF!</v>
      </c>
      <c r="G290" s="160"/>
      <c r="H290" s="6"/>
      <c r="I290" s="6"/>
      <c r="J290" s="133"/>
      <c r="K290" s="106"/>
      <c r="L290" s="134"/>
    </row>
    <row r="291" spans="1:12" ht="16.5" hidden="1" x14ac:dyDescent="0.25">
      <c r="A291" s="345">
        <f>Лист1!B112</f>
        <v>0</v>
      </c>
      <c r="B291" s="78" t="s">
        <v>82</v>
      </c>
      <c r="C291" s="78">
        <v>55</v>
      </c>
      <c r="D291" s="161" t="e">
        <f>PRODUCT(Лист1!#REF!,$A$176)</f>
        <v>#REF!</v>
      </c>
      <c r="E291" s="298" t="e">
        <f>Лист1!#REF!</f>
        <v>#REF!</v>
      </c>
      <c r="F291" s="279" t="e">
        <f t="shared" si="12"/>
        <v>#REF!</v>
      </c>
      <c r="G291" s="160"/>
      <c r="H291" s="6"/>
      <c r="I291" s="6"/>
      <c r="J291" s="133"/>
      <c r="K291" s="106"/>
      <c r="L291" s="134"/>
    </row>
    <row r="292" spans="1:12" ht="16.5" hidden="1" x14ac:dyDescent="0.25">
      <c r="A292" s="345">
        <f>Лист1!B113</f>
        <v>0</v>
      </c>
      <c r="B292" s="78" t="s">
        <v>82</v>
      </c>
      <c r="C292" s="78">
        <v>56</v>
      </c>
      <c r="D292" s="161" t="e">
        <f>PRODUCT(Лист1!#REF!,$A$176)</f>
        <v>#REF!</v>
      </c>
      <c r="E292" s="298" t="e">
        <f>Лист1!#REF!</f>
        <v>#REF!</v>
      </c>
      <c r="F292" s="279" t="e">
        <f t="shared" si="12"/>
        <v>#REF!</v>
      </c>
      <c r="G292" s="160"/>
      <c r="H292" s="6"/>
      <c r="I292" s="6"/>
      <c r="J292" s="133"/>
      <c r="K292" s="106"/>
      <c r="L292" s="134"/>
    </row>
    <row r="293" spans="1:12" ht="16.5" hidden="1" x14ac:dyDescent="0.25">
      <c r="A293" s="345">
        <f>Лист1!B114</f>
        <v>0</v>
      </c>
      <c r="B293" s="78" t="s">
        <v>82</v>
      </c>
      <c r="C293" s="78">
        <v>57</v>
      </c>
      <c r="D293" s="161" t="e">
        <f>PRODUCT(Лист1!#REF!,$A$176)</f>
        <v>#REF!</v>
      </c>
      <c r="E293" s="298" t="e">
        <f>Лист1!#REF!</f>
        <v>#REF!</v>
      </c>
      <c r="F293" s="279" t="e">
        <f t="shared" si="12"/>
        <v>#REF!</v>
      </c>
      <c r="G293" s="160"/>
      <c r="H293" s="6"/>
      <c r="I293" s="6"/>
      <c r="J293" s="133"/>
      <c r="K293" s="106"/>
      <c r="L293" s="134"/>
    </row>
    <row r="294" spans="1:12" ht="16.5" hidden="1" x14ac:dyDescent="0.25">
      <c r="A294" s="345">
        <f>Лист1!B115</f>
        <v>0</v>
      </c>
      <c r="B294" s="78" t="s">
        <v>82</v>
      </c>
      <c r="C294" s="78">
        <v>58</v>
      </c>
      <c r="D294" s="161" t="e">
        <f>PRODUCT(Лист1!#REF!,$A$176)</f>
        <v>#REF!</v>
      </c>
      <c r="E294" s="298" t="e">
        <f>Лист1!#REF!</f>
        <v>#REF!</v>
      </c>
      <c r="F294" s="279" t="e">
        <f t="shared" si="12"/>
        <v>#REF!</v>
      </c>
      <c r="G294" s="160"/>
      <c r="H294" s="6"/>
      <c r="I294" s="6"/>
      <c r="J294" s="133"/>
      <c r="K294" s="106"/>
      <c r="L294" s="134"/>
    </row>
    <row r="295" spans="1:12" ht="16.5" hidden="1" x14ac:dyDescent="0.25">
      <c r="A295" s="345">
        <f>Лист1!B116</f>
        <v>0</v>
      </c>
      <c r="B295" s="78" t="s">
        <v>82</v>
      </c>
      <c r="C295" s="78">
        <v>59</v>
      </c>
      <c r="D295" s="161" t="e">
        <f>PRODUCT(Лист1!#REF!,$A$176)</f>
        <v>#REF!</v>
      </c>
      <c r="E295" s="298" t="e">
        <f>Лист1!#REF!</f>
        <v>#REF!</v>
      </c>
      <c r="F295" s="279" t="e">
        <f t="shared" si="12"/>
        <v>#REF!</v>
      </c>
      <c r="G295" s="160"/>
      <c r="H295" s="6"/>
      <c r="I295" s="6"/>
      <c r="J295" s="133"/>
      <c r="K295" s="106"/>
      <c r="L295" s="134"/>
    </row>
    <row r="296" spans="1:12" ht="16.5" hidden="1" x14ac:dyDescent="0.25">
      <c r="A296" s="345">
        <f>Лист1!B117</f>
        <v>0</v>
      </c>
      <c r="B296" s="78" t="s">
        <v>82</v>
      </c>
      <c r="C296" s="78">
        <v>60</v>
      </c>
      <c r="D296" s="161" t="e">
        <f>PRODUCT(Лист1!#REF!,$A$176)</f>
        <v>#REF!</v>
      </c>
      <c r="E296" s="298" t="e">
        <f>Лист1!#REF!</f>
        <v>#REF!</v>
      </c>
      <c r="F296" s="279" t="e">
        <f t="shared" si="12"/>
        <v>#REF!</v>
      </c>
      <c r="G296" s="160"/>
      <c r="H296" s="6"/>
      <c r="I296" s="6"/>
      <c r="J296" s="133"/>
      <c r="K296" s="106"/>
      <c r="L296" s="134"/>
    </row>
    <row r="297" spans="1:12" ht="16.5" hidden="1" x14ac:dyDescent="0.25">
      <c r="A297" s="345">
        <f>Лист1!B118</f>
        <v>0</v>
      </c>
      <c r="B297" s="78" t="s">
        <v>82</v>
      </c>
      <c r="C297" s="78">
        <v>61</v>
      </c>
      <c r="D297" s="161" t="e">
        <f>PRODUCT(Лист1!#REF!,$A$176)</f>
        <v>#REF!</v>
      </c>
      <c r="E297" s="298" t="e">
        <f>Лист1!#REF!</f>
        <v>#REF!</v>
      </c>
      <c r="F297" s="279" t="e">
        <f t="shared" si="12"/>
        <v>#REF!</v>
      </c>
      <c r="G297" s="160"/>
      <c r="H297" s="6"/>
      <c r="I297" s="6"/>
      <c r="J297" s="133"/>
      <c r="K297" s="106"/>
      <c r="L297" s="134"/>
    </row>
    <row r="298" spans="1:12" ht="16.5" hidden="1" x14ac:dyDescent="0.25">
      <c r="A298" s="345">
        <f>Лист1!B119</f>
        <v>0</v>
      </c>
      <c r="B298" s="78" t="s">
        <v>82</v>
      </c>
      <c r="C298" s="78">
        <v>62</v>
      </c>
      <c r="D298" s="161" t="e">
        <f>PRODUCT(Лист1!#REF!,$A$176)</f>
        <v>#REF!</v>
      </c>
      <c r="E298" s="298" t="e">
        <f>Лист1!#REF!</f>
        <v>#REF!</v>
      </c>
      <c r="F298" s="279" t="e">
        <f t="shared" si="12"/>
        <v>#REF!</v>
      </c>
      <c r="G298" s="160"/>
      <c r="H298" s="6"/>
      <c r="I298" s="6"/>
      <c r="J298" s="133"/>
      <c r="K298" s="106"/>
      <c r="L298" s="134"/>
    </row>
    <row r="299" spans="1:12" ht="16.5" hidden="1" x14ac:dyDescent="0.25">
      <c r="A299" s="345">
        <f>Лист1!B120</f>
        <v>0</v>
      </c>
      <c r="B299" s="78" t="s">
        <v>82</v>
      </c>
      <c r="C299" s="78">
        <v>63</v>
      </c>
      <c r="D299" s="161" t="e">
        <f>PRODUCT(Лист1!#REF!,$A$176)</f>
        <v>#REF!</v>
      </c>
      <c r="E299" s="298" t="e">
        <f>Лист1!#REF!</f>
        <v>#REF!</v>
      </c>
      <c r="F299" s="279" t="e">
        <f t="shared" si="12"/>
        <v>#REF!</v>
      </c>
      <c r="G299" s="160"/>
      <c r="H299" s="6"/>
      <c r="I299" s="6"/>
      <c r="J299" s="133"/>
      <c r="K299" s="106"/>
      <c r="L299" s="134"/>
    </row>
    <row r="300" spans="1:12" ht="16.5" hidden="1" x14ac:dyDescent="0.25">
      <c r="A300" s="345">
        <f>Лист1!B121</f>
        <v>0</v>
      </c>
      <c r="B300" s="78" t="s">
        <v>82</v>
      </c>
      <c r="C300" s="78">
        <v>64</v>
      </c>
      <c r="D300" s="161" t="e">
        <f>PRODUCT(Лист1!#REF!,$A$176)</f>
        <v>#REF!</v>
      </c>
      <c r="E300" s="298" t="e">
        <f>Лист1!#REF!</f>
        <v>#REF!</v>
      </c>
      <c r="F300" s="279" t="e">
        <f t="shared" si="12"/>
        <v>#REF!</v>
      </c>
      <c r="G300" s="160"/>
      <c r="H300" s="6"/>
      <c r="I300" s="6"/>
      <c r="J300" s="133"/>
      <c r="K300" s="106"/>
      <c r="L300" s="134"/>
    </row>
    <row r="301" spans="1:12" ht="16.5" hidden="1" x14ac:dyDescent="0.25">
      <c r="A301" s="345">
        <f>Лист1!B122</f>
        <v>0</v>
      </c>
      <c r="B301" s="78" t="s">
        <v>82</v>
      </c>
      <c r="C301" s="78">
        <v>65</v>
      </c>
      <c r="D301" s="161" t="e">
        <f>PRODUCT(Лист1!#REF!,$A$176)</f>
        <v>#REF!</v>
      </c>
      <c r="E301" s="298" t="e">
        <f>Лист1!#REF!</f>
        <v>#REF!</v>
      </c>
      <c r="F301" s="279" t="e">
        <f t="shared" si="12"/>
        <v>#REF!</v>
      </c>
      <c r="G301" s="160"/>
      <c r="H301" s="6"/>
      <c r="I301" s="6"/>
      <c r="J301" s="133"/>
      <c r="K301" s="106"/>
      <c r="L301" s="134"/>
    </row>
    <row r="302" spans="1:12" ht="16.5" hidden="1" x14ac:dyDescent="0.25">
      <c r="A302" s="345">
        <f>Лист1!B123</f>
        <v>0</v>
      </c>
      <c r="B302" s="78" t="s">
        <v>82</v>
      </c>
      <c r="C302" s="78">
        <v>66</v>
      </c>
      <c r="D302" s="161" t="e">
        <f>PRODUCT(Лист1!#REF!,$A$176)</f>
        <v>#REF!</v>
      </c>
      <c r="E302" s="298" t="e">
        <f>Лист1!#REF!</f>
        <v>#REF!</v>
      </c>
      <c r="F302" s="279" t="e">
        <f t="shared" si="12"/>
        <v>#REF!</v>
      </c>
      <c r="G302" s="160"/>
      <c r="H302" s="6"/>
      <c r="I302" s="6"/>
      <c r="J302" s="133"/>
      <c r="K302" s="106"/>
      <c r="L302" s="134"/>
    </row>
    <row r="303" spans="1:12" ht="16.5" hidden="1" x14ac:dyDescent="0.25">
      <c r="A303" s="345">
        <f>Лист1!B124</f>
        <v>0</v>
      </c>
      <c r="B303" s="78" t="s">
        <v>82</v>
      </c>
      <c r="C303" s="78">
        <v>67</v>
      </c>
      <c r="D303" s="161" t="e">
        <f>PRODUCT(Лист1!#REF!,$A$176)</f>
        <v>#REF!</v>
      </c>
      <c r="E303" s="298" t="e">
        <f>Лист1!#REF!</f>
        <v>#REF!</v>
      </c>
      <c r="F303" s="279" t="e">
        <f t="shared" si="12"/>
        <v>#REF!</v>
      </c>
      <c r="G303" s="160"/>
      <c r="H303" s="6"/>
      <c r="I303" s="6"/>
      <c r="J303" s="133"/>
      <c r="K303" s="106"/>
      <c r="L303" s="134"/>
    </row>
    <row r="304" spans="1:12" ht="16.5" hidden="1" x14ac:dyDescent="0.25">
      <c r="A304" s="345">
        <f>Лист1!B125</f>
        <v>0</v>
      </c>
      <c r="B304" s="78" t="s">
        <v>82</v>
      </c>
      <c r="C304" s="78">
        <v>68</v>
      </c>
      <c r="D304" s="161" t="e">
        <f>PRODUCT(Лист1!#REF!,$A$176)</f>
        <v>#REF!</v>
      </c>
      <c r="E304" s="298" t="e">
        <f>Лист1!#REF!</f>
        <v>#REF!</v>
      </c>
      <c r="F304" s="279" t="e">
        <f t="shared" si="12"/>
        <v>#REF!</v>
      </c>
      <c r="G304" s="160"/>
      <c r="H304" s="6"/>
      <c r="I304" s="6"/>
      <c r="J304" s="133"/>
      <c r="K304" s="106"/>
      <c r="L304" s="134"/>
    </row>
    <row r="305" spans="1:12" ht="16.5" hidden="1" x14ac:dyDescent="0.25">
      <c r="A305" s="345">
        <f>Лист1!B126</f>
        <v>0</v>
      </c>
      <c r="B305" s="78" t="s">
        <v>82</v>
      </c>
      <c r="C305" s="78">
        <v>69</v>
      </c>
      <c r="D305" s="161" t="e">
        <f>PRODUCT(Лист1!#REF!,$A$176)</f>
        <v>#REF!</v>
      </c>
      <c r="E305" s="298" t="e">
        <f>Лист1!#REF!</f>
        <v>#REF!</v>
      </c>
      <c r="F305" s="279" t="e">
        <f t="shared" si="12"/>
        <v>#REF!</v>
      </c>
      <c r="G305" s="160"/>
      <c r="H305" s="6"/>
      <c r="I305" s="6"/>
      <c r="J305" s="133"/>
      <c r="K305" s="106"/>
      <c r="L305" s="134"/>
    </row>
    <row r="306" spans="1:12" ht="16.5" hidden="1" x14ac:dyDescent="0.25">
      <c r="A306" s="345">
        <f>Лист1!B127</f>
        <v>0</v>
      </c>
      <c r="B306" s="78" t="s">
        <v>82</v>
      </c>
      <c r="C306" s="78">
        <v>70</v>
      </c>
      <c r="D306" s="161" t="e">
        <f>PRODUCT(Лист1!#REF!,$A$176)</f>
        <v>#REF!</v>
      </c>
      <c r="E306" s="298" t="e">
        <f>Лист1!#REF!</f>
        <v>#REF!</v>
      </c>
      <c r="F306" s="279" t="e">
        <f t="shared" si="12"/>
        <v>#REF!</v>
      </c>
      <c r="G306" s="160"/>
      <c r="H306" s="6"/>
      <c r="I306" s="6"/>
      <c r="J306" s="133"/>
      <c r="K306" s="106"/>
      <c r="L306" s="134"/>
    </row>
    <row r="307" spans="1:12" ht="16.5" hidden="1" x14ac:dyDescent="0.25">
      <c r="A307" s="345">
        <f>Лист1!B128</f>
        <v>0</v>
      </c>
      <c r="B307" s="78" t="s">
        <v>82</v>
      </c>
      <c r="C307" s="78">
        <v>71</v>
      </c>
      <c r="D307" s="161" t="e">
        <f>PRODUCT(Лист1!#REF!,$A$176)</f>
        <v>#REF!</v>
      </c>
      <c r="E307" s="298" t="e">
        <f>Лист1!#REF!</f>
        <v>#REF!</v>
      </c>
      <c r="F307" s="279" t="e">
        <f t="shared" si="12"/>
        <v>#REF!</v>
      </c>
      <c r="G307" s="160"/>
      <c r="H307" s="6"/>
      <c r="I307" s="6"/>
      <c r="J307" s="133"/>
      <c r="K307" s="106"/>
      <c r="L307" s="134"/>
    </row>
    <row r="308" spans="1:12" ht="16.5" hidden="1" x14ac:dyDescent="0.25">
      <c r="A308" s="345">
        <f>Лист1!B129</f>
        <v>0</v>
      </c>
      <c r="B308" s="78" t="s">
        <v>82</v>
      </c>
      <c r="C308" s="78">
        <v>72</v>
      </c>
      <c r="D308" s="161" t="e">
        <f>PRODUCT(Лист1!#REF!,$A$176)</f>
        <v>#REF!</v>
      </c>
      <c r="E308" s="298" t="e">
        <f>Лист1!#REF!</f>
        <v>#REF!</v>
      </c>
      <c r="F308" s="279" t="e">
        <f t="shared" si="12"/>
        <v>#REF!</v>
      </c>
      <c r="G308" s="160"/>
      <c r="H308" s="6"/>
      <c r="I308" s="6"/>
      <c r="J308" s="133"/>
      <c r="K308" s="106"/>
      <c r="L308" s="134"/>
    </row>
    <row r="309" spans="1:12" ht="16.5" hidden="1" x14ac:dyDescent="0.25">
      <c r="A309" s="345">
        <f>Лист1!B130</f>
        <v>0</v>
      </c>
      <c r="B309" s="78" t="s">
        <v>82</v>
      </c>
      <c r="C309" s="78">
        <v>73</v>
      </c>
      <c r="D309" s="161" t="e">
        <f>PRODUCT(Лист1!#REF!,$A$176)</f>
        <v>#REF!</v>
      </c>
      <c r="E309" s="298" t="e">
        <f>Лист1!#REF!</f>
        <v>#REF!</v>
      </c>
      <c r="F309" s="279" t="e">
        <f t="shared" si="12"/>
        <v>#REF!</v>
      </c>
      <c r="G309" s="160"/>
      <c r="H309" s="6"/>
      <c r="I309" s="6"/>
      <c r="J309" s="133"/>
      <c r="K309" s="106"/>
      <c r="L309" s="134"/>
    </row>
    <row r="310" spans="1:12" ht="16.5" hidden="1" x14ac:dyDescent="0.25">
      <c r="A310" s="345">
        <f>Лист1!B131</f>
        <v>0</v>
      </c>
      <c r="B310" s="78" t="s">
        <v>82</v>
      </c>
      <c r="C310" s="78">
        <v>74</v>
      </c>
      <c r="D310" s="161" t="e">
        <f>PRODUCT(Лист1!#REF!,$A$176)</f>
        <v>#REF!</v>
      </c>
      <c r="E310" s="298" t="e">
        <f>Лист1!#REF!</f>
        <v>#REF!</v>
      </c>
      <c r="F310" s="279" t="e">
        <f t="shared" si="12"/>
        <v>#REF!</v>
      </c>
      <c r="G310" s="160"/>
      <c r="H310" s="6"/>
      <c r="I310" s="6"/>
      <c r="J310" s="133"/>
      <c r="K310" s="106"/>
      <c r="L310" s="134"/>
    </row>
    <row r="311" spans="1:12" ht="16.5" hidden="1" x14ac:dyDescent="0.25">
      <c r="A311" s="345">
        <f>Лист1!B132</f>
        <v>0</v>
      </c>
      <c r="B311" s="78" t="s">
        <v>82</v>
      </c>
      <c r="C311" s="78">
        <v>75</v>
      </c>
      <c r="D311" s="161" t="e">
        <f>PRODUCT(Лист1!#REF!,$A$176)</f>
        <v>#REF!</v>
      </c>
      <c r="E311" s="298" t="e">
        <f>Лист1!#REF!</f>
        <v>#REF!</v>
      </c>
      <c r="F311" s="279" t="e">
        <f t="shared" si="12"/>
        <v>#REF!</v>
      </c>
      <c r="G311" s="160"/>
      <c r="H311" s="6"/>
      <c r="I311" s="6"/>
      <c r="J311" s="133"/>
      <c r="K311" s="106"/>
      <c r="L311" s="134"/>
    </row>
    <row r="312" spans="1:12" ht="16.5" hidden="1" x14ac:dyDescent="0.25">
      <c r="A312" s="345">
        <f>Лист1!B133</f>
        <v>0</v>
      </c>
      <c r="B312" s="78" t="s">
        <v>82</v>
      </c>
      <c r="C312" s="78">
        <v>76</v>
      </c>
      <c r="D312" s="161" t="e">
        <f>PRODUCT(Лист1!#REF!,$A$176)</f>
        <v>#REF!</v>
      </c>
      <c r="E312" s="298" t="e">
        <f>Лист1!#REF!</f>
        <v>#REF!</v>
      </c>
      <c r="F312" s="279" t="e">
        <f t="shared" si="12"/>
        <v>#REF!</v>
      </c>
      <c r="G312" s="160"/>
      <c r="H312" s="6"/>
      <c r="I312" s="6"/>
      <c r="J312" s="133"/>
      <c r="K312" s="106"/>
      <c r="L312" s="134"/>
    </row>
    <row r="313" spans="1:12" ht="16.5" hidden="1" x14ac:dyDescent="0.25">
      <c r="A313" s="345">
        <f>Лист1!B134</f>
        <v>0</v>
      </c>
      <c r="B313" s="78" t="s">
        <v>82</v>
      </c>
      <c r="C313" s="78">
        <v>77</v>
      </c>
      <c r="D313" s="161" t="e">
        <f>PRODUCT(Лист1!#REF!,$A$176)</f>
        <v>#REF!</v>
      </c>
      <c r="E313" s="298" t="e">
        <f>Лист1!#REF!</f>
        <v>#REF!</v>
      </c>
      <c r="F313" s="279" t="e">
        <f t="shared" si="12"/>
        <v>#REF!</v>
      </c>
      <c r="G313" s="160"/>
      <c r="H313" s="6"/>
      <c r="I313" s="6"/>
      <c r="J313" s="133"/>
      <c r="K313" s="106"/>
      <c r="L313" s="134"/>
    </row>
    <row r="314" spans="1:12" ht="16.5" hidden="1" x14ac:dyDescent="0.25">
      <c r="A314" s="345">
        <f>Лист1!B135</f>
        <v>0</v>
      </c>
      <c r="B314" s="78" t="s">
        <v>82</v>
      </c>
      <c r="C314" s="78">
        <v>78</v>
      </c>
      <c r="D314" s="161" t="e">
        <f>PRODUCT(Лист1!#REF!,$A$176)</f>
        <v>#REF!</v>
      </c>
      <c r="E314" s="298" t="e">
        <f>Лист1!#REF!</f>
        <v>#REF!</v>
      </c>
      <c r="F314" s="279" t="e">
        <f t="shared" si="12"/>
        <v>#REF!</v>
      </c>
      <c r="G314" s="160"/>
      <c r="H314" s="6"/>
      <c r="I314" s="6"/>
      <c r="J314" s="133"/>
      <c r="K314" s="106"/>
      <c r="L314" s="134"/>
    </row>
    <row r="315" spans="1:12" ht="16.5" hidden="1" x14ac:dyDescent="0.25">
      <c r="A315" s="345">
        <f>Лист1!B136</f>
        <v>0</v>
      </c>
      <c r="B315" s="78" t="s">
        <v>82</v>
      </c>
      <c r="C315" s="78">
        <v>79</v>
      </c>
      <c r="D315" s="161" t="e">
        <f>PRODUCT(Лист1!#REF!,$A$176)</f>
        <v>#REF!</v>
      </c>
      <c r="E315" s="298" t="e">
        <f>Лист1!#REF!</f>
        <v>#REF!</v>
      </c>
      <c r="F315" s="279" t="e">
        <f t="shared" si="12"/>
        <v>#REF!</v>
      </c>
      <c r="G315" s="160"/>
      <c r="H315" s="6"/>
      <c r="I315" s="6"/>
      <c r="J315" s="133"/>
      <c r="K315" s="106"/>
      <c r="L315" s="134"/>
    </row>
    <row r="316" spans="1:12" ht="16.5" hidden="1" x14ac:dyDescent="0.25">
      <c r="A316" s="345">
        <f>Лист1!B137</f>
        <v>0</v>
      </c>
      <c r="B316" s="78" t="s">
        <v>82</v>
      </c>
      <c r="C316" s="78">
        <v>80</v>
      </c>
      <c r="D316" s="161" t="e">
        <f>PRODUCT(Лист1!#REF!,$A$176)</f>
        <v>#REF!</v>
      </c>
      <c r="E316" s="298" t="e">
        <f>Лист1!#REF!</f>
        <v>#REF!</v>
      </c>
      <c r="F316" s="279" t="e">
        <f t="shared" ref="F316:F379" si="13">D316*E316</f>
        <v>#REF!</v>
      </c>
      <c r="G316" s="160"/>
      <c r="H316" s="6"/>
      <c r="I316" s="6"/>
      <c r="J316" s="133"/>
      <c r="K316" s="106"/>
      <c r="L316" s="134"/>
    </row>
    <row r="317" spans="1:12" ht="16.5" hidden="1" x14ac:dyDescent="0.25">
      <c r="A317" s="345">
        <f>Лист1!B138</f>
        <v>0</v>
      </c>
      <c r="B317" s="78" t="s">
        <v>82</v>
      </c>
      <c r="C317" s="78">
        <v>81</v>
      </c>
      <c r="D317" s="161" t="e">
        <f>PRODUCT(Лист1!#REF!,$A$176)</f>
        <v>#REF!</v>
      </c>
      <c r="E317" s="298" t="e">
        <f>Лист1!#REF!</f>
        <v>#REF!</v>
      </c>
      <c r="F317" s="279" t="e">
        <f t="shared" si="13"/>
        <v>#REF!</v>
      </c>
      <c r="G317" s="160"/>
      <c r="H317" s="6"/>
      <c r="I317" s="6"/>
      <c r="J317" s="133"/>
      <c r="K317" s="106"/>
      <c r="L317" s="134"/>
    </row>
    <row r="318" spans="1:12" ht="16.5" hidden="1" x14ac:dyDescent="0.25">
      <c r="A318" s="345">
        <f>Лист1!B139</f>
        <v>0</v>
      </c>
      <c r="B318" s="78" t="s">
        <v>82</v>
      </c>
      <c r="C318" s="78">
        <v>82</v>
      </c>
      <c r="D318" s="161" t="e">
        <f>PRODUCT(Лист1!#REF!,$A$176)</f>
        <v>#REF!</v>
      </c>
      <c r="E318" s="298" t="e">
        <f>Лист1!#REF!</f>
        <v>#REF!</v>
      </c>
      <c r="F318" s="279" t="e">
        <f t="shared" si="13"/>
        <v>#REF!</v>
      </c>
      <c r="G318" s="160"/>
      <c r="H318" s="6"/>
      <c r="I318" s="6"/>
      <c r="J318" s="133"/>
      <c r="K318" s="106"/>
      <c r="L318" s="134"/>
    </row>
    <row r="319" spans="1:12" ht="16.5" hidden="1" x14ac:dyDescent="0.25">
      <c r="A319" s="345">
        <f>Лист1!B140</f>
        <v>0</v>
      </c>
      <c r="B319" s="78" t="s">
        <v>82</v>
      </c>
      <c r="C319" s="78">
        <v>83</v>
      </c>
      <c r="D319" s="161" t="e">
        <f>PRODUCT(Лист1!#REF!,$A$176)</f>
        <v>#REF!</v>
      </c>
      <c r="E319" s="298" t="e">
        <f>Лист1!#REF!</f>
        <v>#REF!</v>
      </c>
      <c r="F319" s="279" t="e">
        <f t="shared" si="13"/>
        <v>#REF!</v>
      </c>
      <c r="G319" s="160"/>
      <c r="H319" s="6"/>
      <c r="I319" s="6"/>
      <c r="J319" s="133"/>
      <c r="K319" s="106"/>
      <c r="L319" s="134"/>
    </row>
    <row r="320" spans="1:12" ht="16.5" hidden="1" x14ac:dyDescent="0.25">
      <c r="A320" s="345">
        <f>Лист1!B141</f>
        <v>0</v>
      </c>
      <c r="B320" s="78" t="s">
        <v>82</v>
      </c>
      <c r="C320" s="78">
        <v>84</v>
      </c>
      <c r="D320" s="161" t="e">
        <f>PRODUCT(Лист1!#REF!,$A$176)</f>
        <v>#REF!</v>
      </c>
      <c r="E320" s="298" t="e">
        <f>Лист1!#REF!</f>
        <v>#REF!</v>
      </c>
      <c r="F320" s="279" t="e">
        <f t="shared" si="13"/>
        <v>#REF!</v>
      </c>
      <c r="G320" s="160"/>
      <c r="H320" s="6"/>
      <c r="I320" s="6"/>
      <c r="J320" s="133"/>
      <c r="K320" s="106"/>
      <c r="L320" s="134"/>
    </row>
    <row r="321" spans="1:12" ht="16.5" hidden="1" x14ac:dyDescent="0.25">
      <c r="A321" s="345">
        <f>Лист1!B142</f>
        <v>0</v>
      </c>
      <c r="B321" s="78" t="s">
        <v>82</v>
      </c>
      <c r="C321" s="78">
        <v>85</v>
      </c>
      <c r="D321" s="161" t="e">
        <f>PRODUCT(Лист1!#REF!,$A$176)</f>
        <v>#REF!</v>
      </c>
      <c r="E321" s="298" t="e">
        <f>Лист1!#REF!</f>
        <v>#REF!</v>
      </c>
      <c r="F321" s="279" t="e">
        <f t="shared" si="13"/>
        <v>#REF!</v>
      </c>
      <c r="G321" s="160"/>
      <c r="H321" s="6"/>
      <c r="I321" s="6"/>
      <c r="J321" s="133"/>
      <c r="K321" s="106"/>
      <c r="L321" s="134"/>
    </row>
    <row r="322" spans="1:12" ht="16.5" hidden="1" x14ac:dyDescent="0.25">
      <c r="A322" s="345">
        <f>Лист1!B143</f>
        <v>0</v>
      </c>
      <c r="B322" s="78" t="s">
        <v>82</v>
      </c>
      <c r="C322" s="78">
        <v>86</v>
      </c>
      <c r="D322" s="161" t="e">
        <f>PRODUCT(Лист1!#REF!,$A$176)</f>
        <v>#REF!</v>
      </c>
      <c r="E322" s="298" t="e">
        <f>Лист1!#REF!</f>
        <v>#REF!</v>
      </c>
      <c r="F322" s="279" t="e">
        <f t="shared" si="13"/>
        <v>#REF!</v>
      </c>
      <c r="G322" s="160"/>
      <c r="H322" s="6"/>
      <c r="I322" s="6"/>
      <c r="J322" s="133"/>
      <c r="K322" s="106"/>
      <c r="L322" s="134"/>
    </row>
    <row r="323" spans="1:12" ht="16.5" hidden="1" x14ac:dyDescent="0.25">
      <c r="A323" s="345">
        <f>Лист1!B144</f>
        <v>0</v>
      </c>
      <c r="B323" s="78" t="s">
        <v>82</v>
      </c>
      <c r="C323" s="78">
        <v>87</v>
      </c>
      <c r="D323" s="161" t="e">
        <f>PRODUCT(Лист1!#REF!,$A$176)</f>
        <v>#REF!</v>
      </c>
      <c r="E323" s="298" t="e">
        <f>Лист1!#REF!</f>
        <v>#REF!</v>
      </c>
      <c r="F323" s="279" t="e">
        <f t="shared" si="13"/>
        <v>#REF!</v>
      </c>
      <c r="G323" s="160"/>
      <c r="H323" s="6"/>
      <c r="I323" s="6"/>
      <c r="J323" s="133"/>
      <c r="K323" s="106"/>
      <c r="L323" s="134"/>
    </row>
    <row r="324" spans="1:12" ht="16.5" hidden="1" x14ac:dyDescent="0.25">
      <c r="A324" s="345">
        <f>Лист1!B145</f>
        <v>0</v>
      </c>
      <c r="B324" s="78" t="s">
        <v>82</v>
      </c>
      <c r="C324" s="78">
        <v>88</v>
      </c>
      <c r="D324" s="161" t="e">
        <f>PRODUCT(Лист1!#REF!,$A$176)</f>
        <v>#REF!</v>
      </c>
      <c r="E324" s="298" t="e">
        <f>Лист1!#REF!</f>
        <v>#REF!</v>
      </c>
      <c r="F324" s="279" t="e">
        <f t="shared" si="13"/>
        <v>#REF!</v>
      </c>
      <c r="G324" s="160"/>
      <c r="H324" s="6"/>
      <c r="I324" s="6"/>
      <c r="J324" s="133"/>
      <c r="K324" s="108"/>
      <c r="L324" s="134"/>
    </row>
    <row r="325" spans="1:12" ht="16.5" hidden="1" x14ac:dyDescent="0.25">
      <c r="A325" s="345">
        <f>Лист1!B146</f>
        <v>0</v>
      </c>
      <c r="B325" s="78" t="s">
        <v>82</v>
      </c>
      <c r="C325" s="78">
        <v>89</v>
      </c>
      <c r="D325" s="161" t="e">
        <f>PRODUCT(Лист1!#REF!,$A$176)</f>
        <v>#REF!</v>
      </c>
      <c r="E325" s="298" t="e">
        <f>Лист1!#REF!</f>
        <v>#REF!</v>
      </c>
      <c r="F325" s="279" t="e">
        <f t="shared" si="13"/>
        <v>#REF!</v>
      </c>
      <c r="G325" s="160"/>
      <c r="H325" s="6"/>
      <c r="I325" s="6"/>
      <c r="J325" s="133"/>
      <c r="K325" s="108"/>
      <c r="L325" s="134"/>
    </row>
    <row r="326" spans="1:12" ht="16.5" hidden="1" x14ac:dyDescent="0.25">
      <c r="A326" s="345">
        <f>Лист1!B147</f>
        <v>0</v>
      </c>
      <c r="B326" s="78" t="s">
        <v>82</v>
      </c>
      <c r="C326" s="78">
        <v>90</v>
      </c>
      <c r="D326" s="161" t="e">
        <f>PRODUCT(Лист1!#REF!,$A$176)</f>
        <v>#REF!</v>
      </c>
      <c r="E326" s="298" t="e">
        <f>Лист1!#REF!</f>
        <v>#REF!</v>
      </c>
      <c r="F326" s="279" t="e">
        <f t="shared" si="13"/>
        <v>#REF!</v>
      </c>
      <c r="G326" s="160"/>
      <c r="H326" s="6"/>
      <c r="I326" s="6"/>
      <c r="J326" s="133"/>
      <c r="K326" s="108"/>
      <c r="L326" s="134"/>
    </row>
    <row r="327" spans="1:12" ht="16.5" hidden="1" x14ac:dyDescent="0.25">
      <c r="A327" s="345">
        <f>Лист1!B148</f>
        <v>0</v>
      </c>
      <c r="B327" s="78" t="s">
        <v>82</v>
      </c>
      <c r="C327" s="78">
        <v>91</v>
      </c>
      <c r="D327" s="161" t="e">
        <f>PRODUCT(Лист1!#REF!,$A$176)</f>
        <v>#REF!</v>
      </c>
      <c r="E327" s="298" t="e">
        <f>Лист1!#REF!</f>
        <v>#REF!</v>
      </c>
      <c r="F327" s="279" t="e">
        <f t="shared" si="13"/>
        <v>#REF!</v>
      </c>
      <c r="G327" s="160"/>
      <c r="H327" s="6"/>
      <c r="I327" s="6"/>
      <c r="J327" s="133"/>
      <c r="K327" s="108"/>
      <c r="L327" s="134"/>
    </row>
    <row r="328" spans="1:12" ht="16.5" hidden="1" x14ac:dyDescent="0.25">
      <c r="A328" s="345">
        <f>Лист1!B149</f>
        <v>0</v>
      </c>
      <c r="B328" s="78" t="s">
        <v>82</v>
      </c>
      <c r="C328" s="78">
        <v>92</v>
      </c>
      <c r="D328" s="161" t="e">
        <f>PRODUCT(Лист1!#REF!,$A$176)</f>
        <v>#REF!</v>
      </c>
      <c r="E328" s="298" t="e">
        <f>Лист1!#REF!</f>
        <v>#REF!</v>
      </c>
      <c r="F328" s="279" t="e">
        <f t="shared" si="13"/>
        <v>#REF!</v>
      </c>
      <c r="G328" s="160"/>
      <c r="H328" s="6"/>
      <c r="I328" s="6"/>
      <c r="J328" s="133"/>
      <c r="K328" s="108"/>
      <c r="L328" s="134"/>
    </row>
    <row r="329" spans="1:12" ht="16.5" hidden="1" x14ac:dyDescent="0.25">
      <c r="A329" s="345">
        <f>Лист1!B150</f>
        <v>0</v>
      </c>
      <c r="B329" s="78" t="s">
        <v>82</v>
      </c>
      <c r="C329" s="78">
        <v>93</v>
      </c>
      <c r="D329" s="161" t="e">
        <f>PRODUCT(Лист1!#REF!,$A$176)</f>
        <v>#REF!</v>
      </c>
      <c r="E329" s="298" t="e">
        <f>Лист1!#REF!</f>
        <v>#REF!</v>
      </c>
      <c r="F329" s="279" t="e">
        <f t="shared" si="13"/>
        <v>#REF!</v>
      </c>
      <c r="G329" s="160"/>
      <c r="H329" s="6"/>
      <c r="I329" s="6"/>
      <c r="J329" s="133"/>
      <c r="K329" s="108"/>
      <c r="L329" s="134"/>
    </row>
    <row r="330" spans="1:12" ht="16.5" hidden="1" x14ac:dyDescent="0.25">
      <c r="A330" s="345">
        <f>Лист1!B151</f>
        <v>0</v>
      </c>
      <c r="B330" s="78" t="s">
        <v>82</v>
      </c>
      <c r="C330" s="78">
        <v>94</v>
      </c>
      <c r="D330" s="161" t="e">
        <f>PRODUCT(Лист1!#REF!,$A$176)</f>
        <v>#REF!</v>
      </c>
      <c r="E330" s="298" t="e">
        <f>Лист1!#REF!</f>
        <v>#REF!</v>
      </c>
      <c r="F330" s="279" t="e">
        <f t="shared" si="13"/>
        <v>#REF!</v>
      </c>
      <c r="G330" s="160"/>
      <c r="H330" s="6"/>
      <c r="I330" s="6"/>
      <c r="J330" s="133"/>
      <c r="K330" s="108"/>
      <c r="L330" s="134"/>
    </row>
    <row r="331" spans="1:12" ht="16.5" hidden="1" x14ac:dyDescent="0.25">
      <c r="A331" s="345">
        <f>Лист1!B152</f>
        <v>0</v>
      </c>
      <c r="B331" s="78" t="s">
        <v>82</v>
      </c>
      <c r="C331" s="78">
        <v>95</v>
      </c>
      <c r="D331" s="161" t="e">
        <f>PRODUCT(Лист1!#REF!,$A$176)</f>
        <v>#REF!</v>
      </c>
      <c r="E331" s="298" t="e">
        <f>Лист1!#REF!</f>
        <v>#REF!</v>
      </c>
      <c r="F331" s="279" t="e">
        <f t="shared" si="13"/>
        <v>#REF!</v>
      </c>
      <c r="G331" s="160"/>
      <c r="H331" s="6"/>
      <c r="I331" s="6"/>
      <c r="J331" s="133"/>
      <c r="K331" s="108"/>
      <c r="L331" s="134"/>
    </row>
    <row r="332" spans="1:12" ht="16.5" hidden="1" x14ac:dyDescent="0.25">
      <c r="A332" s="345">
        <f>Лист1!B153</f>
        <v>0</v>
      </c>
      <c r="B332" s="78" t="s">
        <v>82</v>
      </c>
      <c r="C332" s="78">
        <v>96</v>
      </c>
      <c r="D332" s="161" t="e">
        <f>PRODUCT(Лист1!#REF!,$A$176)</f>
        <v>#REF!</v>
      </c>
      <c r="E332" s="298" t="e">
        <f>Лист1!#REF!</f>
        <v>#REF!</v>
      </c>
      <c r="F332" s="279" t="e">
        <f t="shared" si="13"/>
        <v>#REF!</v>
      </c>
      <c r="G332" s="160"/>
      <c r="H332" s="6"/>
      <c r="I332" s="6"/>
      <c r="J332" s="133"/>
      <c r="K332" s="108"/>
      <c r="L332" s="134"/>
    </row>
    <row r="333" spans="1:12" ht="16.5" hidden="1" x14ac:dyDescent="0.25">
      <c r="A333" s="345">
        <f>Лист1!B154</f>
        <v>0</v>
      </c>
      <c r="B333" s="78" t="s">
        <v>82</v>
      </c>
      <c r="C333" s="78">
        <v>97</v>
      </c>
      <c r="D333" s="161" t="e">
        <f>PRODUCT(Лист1!#REF!,$A$176)</f>
        <v>#REF!</v>
      </c>
      <c r="E333" s="298" t="e">
        <f>Лист1!#REF!</f>
        <v>#REF!</v>
      </c>
      <c r="F333" s="279" t="e">
        <f t="shared" si="13"/>
        <v>#REF!</v>
      </c>
      <c r="G333" s="160"/>
      <c r="H333" s="6"/>
      <c r="I333" s="6"/>
      <c r="J333" s="133"/>
      <c r="K333" s="108"/>
      <c r="L333" s="134"/>
    </row>
    <row r="334" spans="1:12" ht="16.5" hidden="1" x14ac:dyDescent="0.25">
      <c r="A334" s="345">
        <f>Лист1!B155</f>
        <v>0</v>
      </c>
      <c r="B334" s="78" t="s">
        <v>82</v>
      </c>
      <c r="C334" s="78">
        <v>98</v>
      </c>
      <c r="D334" s="161" t="e">
        <f>PRODUCT(Лист1!#REF!,$A$176)</f>
        <v>#REF!</v>
      </c>
      <c r="E334" s="298" t="e">
        <f>Лист1!#REF!</f>
        <v>#REF!</v>
      </c>
      <c r="F334" s="279" t="e">
        <f t="shared" si="13"/>
        <v>#REF!</v>
      </c>
      <c r="G334" s="160"/>
      <c r="H334" s="6"/>
      <c r="I334" s="6"/>
      <c r="J334" s="133"/>
      <c r="K334" s="108"/>
      <c r="L334" s="134"/>
    </row>
    <row r="335" spans="1:12" ht="16.5" hidden="1" x14ac:dyDescent="0.25">
      <c r="A335" s="345">
        <f>Лист1!B156</f>
        <v>0</v>
      </c>
      <c r="B335" s="78" t="s">
        <v>82</v>
      </c>
      <c r="C335" s="78">
        <v>99</v>
      </c>
      <c r="D335" s="161" t="e">
        <f>PRODUCT(Лист1!#REF!,$A$176)</f>
        <v>#REF!</v>
      </c>
      <c r="E335" s="298" t="e">
        <f>Лист1!#REF!</f>
        <v>#REF!</v>
      </c>
      <c r="F335" s="279" t="e">
        <f t="shared" si="13"/>
        <v>#REF!</v>
      </c>
      <c r="G335" s="160"/>
      <c r="H335" s="6"/>
      <c r="I335" s="6"/>
      <c r="J335" s="133"/>
      <c r="K335" s="108"/>
      <c r="L335" s="134"/>
    </row>
    <row r="336" spans="1:12" ht="16.5" hidden="1" x14ac:dyDescent="0.25">
      <c r="A336" s="345">
        <f>Лист1!B157</f>
        <v>0</v>
      </c>
      <c r="B336" s="78" t="s">
        <v>82</v>
      </c>
      <c r="C336" s="78">
        <v>100</v>
      </c>
      <c r="D336" s="161" t="e">
        <f>PRODUCT(Лист1!#REF!,$A$176)</f>
        <v>#REF!</v>
      </c>
      <c r="E336" s="298" t="e">
        <f>Лист1!#REF!</f>
        <v>#REF!</v>
      </c>
      <c r="F336" s="279" t="e">
        <f t="shared" si="13"/>
        <v>#REF!</v>
      </c>
      <c r="G336" s="160"/>
      <c r="H336" s="6"/>
      <c r="I336" s="6"/>
      <c r="J336" s="133"/>
      <c r="K336" s="108"/>
      <c r="L336" s="134"/>
    </row>
    <row r="337" spans="1:12" ht="16.5" hidden="1" x14ac:dyDescent="0.25">
      <c r="A337" s="345">
        <f>Лист1!B158</f>
        <v>0</v>
      </c>
      <c r="B337" s="78" t="s">
        <v>82</v>
      </c>
      <c r="C337" s="78">
        <v>101</v>
      </c>
      <c r="D337" s="161" t="e">
        <f>PRODUCT(Лист1!#REF!,$A$176)</f>
        <v>#REF!</v>
      </c>
      <c r="E337" s="298" t="e">
        <f>Лист1!#REF!</f>
        <v>#REF!</v>
      </c>
      <c r="F337" s="279" t="e">
        <f t="shared" si="13"/>
        <v>#REF!</v>
      </c>
      <c r="G337" s="160"/>
      <c r="H337" s="6"/>
      <c r="I337" s="6"/>
      <c r="J337" s="133"/>
      <c r="K337" s="108"/>
      <c r="L337" s="134"/>
    </row>
    <row r="338" spans="1:12" ht="16.5" hidden="1" x14ac:dyDescent="0.25">
      <c r="A338" s="345">
        <f>Лист1!B159</f>
        <v>0</v>
      </c>
      <c r="B338" s="78" t="s">
        <v>82</v>
      </c>
      <c r="C338" s="78">
        <v>102</v>
      </c>
      <c r="D338" s="161" t="e">
        <f>PRODUCT(Лист1!#REF!,$A$176)</f>
        <v>#REF!</v>
      </c>
      <c r="E338" s="298" t="e">
        <f>Лист1!#REF!</f>
        <v>#REF!</v>
      </c>
      <c r="F338" s="279" t="e">
        <f t="shared" si="13"/>
        <v>#REF!</v>
      </c>
      <c r="G338" s="160"/>
      <c r="H338" s="6"/>
      <c r="I338" s="6"/>
      <c r="J338" s="133"/>
      <c r="K338" s="108"/>
      <c r="L338" s="134"/>
    </row>
    <row r="339" spans="1:12" ht="16.5" hidden="1" x14ac:dyDescent="0.25">
      <c r="A339" s="345">
        <f>Лист1!B160</f>
        <v>0</v>
      </c>
      <c r="B339" s="78" t="s">
        <v>82</v>
      </c>
      <c r="C339" s="78">
        <v>103</v>
      </c>
      <c r="D339" s="161" t="e">
        <f>PRODUCT(Лист1!#REF!,$A$176)</f>
        <v>#REF!</v>
      </c>
      <c r="E339" s="298" t="e">
        <f>Лист1!#REF!</f>
        <v>#REF!</v>
      </c>
      <c r="F339" s="279" t="e">
        <f t="shared" si="13"/>
        <v>#REF!</v>
      </c>
      <c r="G339" s="160"/>
      <c r="H339" s="6"/>
      <c r="I339" s="6"/>
      <c r="J339" s="133"/>
      <c r="K339" s="108"/>
      <c r="L339" s="134"/>
    </row>
    <row r="340" spans="1:12" ht="16.5" hidden="1" x14ac:dyDescent="0.25">
      <c r="A340" s="345">
        <f>Лист1!B161</f>
        <v>0</v>
      </c>
      <c r="B340" s="78" t="s">
        <v>82</v>
      </c>
      <c r="C340" s="78">
        <v>104</v>
      </c>
      <c r="D340" s="161" t="e">
        <f>PRODUCT(Лист1!#REF!,$A$176)</f>
        <v>#REF!</v>
      </c>
      <c r="E340" s="298" t="e">
        <f>Лист1!#REF!</f>
        <v>#REF!</v>
      </c>
      <c r="F340" s="279" t="e">
        <f t="shared" si="13"/>
        <v>#REF!</v>
      </c>
      <c r="G340" s="160"/>
      <c r="H340" s="6"/>
      <c r="I340" s="6"/>
      <c r="J340" s="133"/>
      <c r="K340" s="108"/>
      <c r="L340" s="134"/>
    </row>
    <row r="341" spans="1:12" ht="16.5" hidden="1" x14ac:dyDescent="0.25">
      <c r="A341" s="345">
        <f>Лист1!B162</f>
        <v>0</v>
      </c>
      <c r="B341" s="78" t="s">
        <v>82</v>
      </c>
      <c r="C341" s="78">
        <v>105</v>
      </c>
      <c r="D341" s="161" t="e">
        <f>PRODUCT(Лист1!#REF!,$A$176)</f>
        <v>#REF!</v>
      </c>
      <c r="E341" s="298" t="e">
        <f>Лист1!#REF!</f>
        <v>#REF!</v>
      </c>
      <c r="F341" s="279" t="e">
        <f t="shared" si="13"/>
        <v>#REF!</v>
      </c>
      <c r="G341" s="160"/>
      <c r="H341" s="6"/>
      <c r="I341" s="6"/>
      <c r="J341" s="133"/>
      <c r="K341" s="108"/>
      <c r="L341" s="134"/>
    </row>
    <row r="342" spans="1:12" ht="16.5" hidden="1" x14ac:dyDescent="0.25">
      <c r="A342" s="345">
        <f>Лист1!B163</f>
        <v>0</v>
      </c>
      <c r="B342" s="78" t="s">
        <v>82</v>
      </c>
      <c r="C342" s="78">
        <v>106</v>
      </c>
      <c r="D342" s="161" t="e">
        <f>PRODUCT(Лист1!#REF!,$A$176)</f>
        <v>#REF!</v>
      </c>
      <c r="E342" s="298" t="e">
        <f>Лист1!#REF!</f>
        <v>#REF!</v>
      </c>
      <c r="F342" s="279" t="e">
        <f t="shared" si="13"/>
        <v>#REF!</v>
      </c>
      <c r="G342" s="160"/>
      <c r="H342" s="6"/>
      <c r="I342" s="6"/>
      <c r="J342" s="133"/>
      <c r="K342" s="108"/>
      <c r="L342" s="134"/>
    </row>
    <row r="343" spans="1:12" ht="16.5" hidden="1" x14ac:dyDescent="0.25">
      <c r="A343" s="345">
        <f>Лист1!B164</f>
        <v>0</v>
      </c>
      <c r="B343" s="78" t="s">
        <v>82</v>
      </c>
      <c r="C343" s="78">
        <v>107</v>
      </c>
      <c r="D343" s="161" t="e">
        <f>PRODUCT(Лист1!#REF!,$A$176)</f>
        <v>#REF!</v>
      </c>
      <c r="E343" s="298" t="e">
        <f>Лист1!#REF!</f>
        <v>#REF!</v>
      </c>
      <c r="F343" s="279" t="e">
        <f t="shared" si="13"/>
        <v>#REF!</v>
      </c>
      <c r="G343" s="160"/>
      <c r="H343" s="6"/>
      <c r="I343" s="6"/>
      <c r="J343" s="133"/>
      <c r="K343" s="108"/>
      <c r="L343" s="134"/>
    </row>
    <row r="344" spans="1:12" ht="16.5" hidden="1" x14ac:dyDescent="0.25">
      <c r="A344" s="345">
        <f>Лист1!B165</f>
        <v>0</v>
      </c>
      <c r="B344" s="78" t="s">
        <v>82</v>
      </c>
      <c r="C344" s="78">
        <v>108</v>
      </c>
      <c r="D344" s="161" t="e">
        <f>PRODUCT(Лист1!#REF!,$A$176)</f>
        <v>#REF!</v>
      </c>
      <c r="E344" s="298" t="e">
        <f>Лист1!#REF!</f>
        <v>#REF!</v>
      </c>
      <c r="F344" s="279" t="e">
        <f t="shared" si="13"/>
        <v>#REF!</v>
      </c>
      <c r="G344" s="160"/>
      <c r="H344" s="6"/>
      <c r="I344" s="6"/>
      <c r="J344" s="133"/>
      <c r="K344" s="108"/>
      <c r="L344" s="134"/>
    </row>
    <row r="345" spans="1:12" ht="16.5" hidden="1" x14ac:dyDescent="0.25">
      <c r="A345" s="345">
        <f>Лист1!B166</f>
        <v>0</v>
      </c>
      <c r="B345" s="78" t="s">
        <v>82</v>
      </c>
      <c r="C345" s="78">
        <v>109</v>
      </c>
      <c r="D345" s="161" t="e">
        <f>PRODUCT(Лист1!#REF!,$A$176)</f>
        <v>#REF!</v>
      </c>
      <c r="E345" s="298" t="e">
        <f>Лист1!#REF!</f>
        <v>#REF!</v>
      </c>
      <c r="F345" s="279" t="e">
        <f t="shared" si="13"/>
        <v>#REF!</v>
      </c>
      <c r="G345" s="160"/>
      <c r="H345" s="6"/>
      <c r="I345" s="6"/>
      <c r="J345" s="133"/>
      <c r="K345" s="108"/>
      <c r="L345" s="134"/>
    </row>
    <row r="346" spans="1:12" ht="16.5" hidden="1" x14ac:dyDescent="0.25">
      <c r="A346" s="345">
        <f>Лист1!B167</f>
        <v>0</v>
      </c>
      <c r="B346" s="78" t="s">
        <v>82</v>
      </c>
      <c r="C346" s="78">
        <v>110</v>
      </c>
      <c r="D346" s="161" t="e">
        <f>PRODUCT(Лист1!#REF!,$A$176)</f>
        <v>#REF!</v>
      </c>
      <c r="E346" s="298" t="e">
        <f>Лист1!#REF!</f>
        <v>#REF!</v>
      </c>
      <c r="F346" s="279" t="e">
        <f t="shared" si="13"/>
        <v>#REF!</v>
      </c>
      <c r="G346" s="160"/>
      <c r="H346" s="6"/>
      <c r="I346" s="6"/>
      <c r="J346" s="133"/>
      <c r="K346" s="108"/>
      <c r="L346" s="134"/>
    </row>
    <row r="347" spans="1:12" ht="16.5" hidden="1" x14ac:dyDescent="0.25">
      <c r="A347" s="345">
        <f>Лист1!B168</f>
        <v>0</v>
      </c>
      <c r="B347" s="78" t="s">
        <v>82</v>
      </c>
      <c r="C347" s="78">
        <v>111</v>
      </c>
      <c r="D347" s="161" t="e">
        <f>PRODUCT(Лист1!#REF!,$A$176)</f>
        <v>#REF!</v>
      </c>
      <c r="E347" s="298" t="e">
        <f>Лист1!#REF!</f>
        <v>#REF!</v>
      </c>
      <c r="F347" s="279" t="e">
        <f t="shared" si="13"/>
        <v>#REF!</v>
      </c>
      <c r="G347" s="160"/>
      <c r="H347" s="6"/>
      <c r="I347" s="6"/>
      <c r="J347" s="133"/>
      <c r="K347" s="108"/>
      <c r="L347" s="134"/>
    </row>
    <row r="348" spans="1:12" ht="16.5" hidden="1" x14ac:dyDescent="0.25">
      <c r="A348" s="345">
        <f>Лист1!B169</f>
        <v>0</v>
      </c>
      <c r="B348" s="78" t="s">
        <v>82</v>
      </c>
      <c r="C348" s="206"/>
      <c r="D348" s="161" t="e">
        <f>PRODUCT(Лист1!#REF!,$A$176)</f>
        <v>#REF!</v>
      </c>
      <c r="E348" s="298" t="e">
        <f>Лист1!#REF!</f>
        <v>#REF!</v>
      </c>
      <c r="F348" s="279" t="e">
        <f t="shared" si="13"/>
        <v>#REF!</v>
      </c>
      <c r="G348" s="160"/>
      <c r="H348" s="6"/>
      <c r="I348" s="6"/>
      <c r="J348" s="133"/>
      <c r="K348" s="108"/>
      <c r="L348" s="134"/>
    </row>
    <row r="349" spans="1:12" ht="16.5" hidden="1" x14ac:dyDescent="0.25">
      <c r="A349" s="345">
        <f>Лист1!B170</f>
        <v>0</v>
      </c>
      <c r="B349" s="78" t="s">
        <v>82</v>
      </c>
      <c r="C349" s="206"/>
      <c r="D349" s="161" t="e">
        <f>PRODUCT(Лист1!#REF!,$A$176)</f>
        <v>#REF!</v>
      </c>
      <c r="E349" s="298" t="e">
        <f>Лист1!#REF!</f>
        <v>#REF!</v>
      </c>
      <c r="F349" s="279" t="e">
        <f t="shared" si="13"/>
        <v>#REF!</v>
      </c>
      <c r="G349" s="160"/>
      <c r="H349" s="6"/>
      <c r="I349" s="6"/>
      <c r="J349" s="133"/>
      <c r="K349" s="108"/>
      <c r="L349" s="134"/>
    </row>
    <row r="350" spans="1:12" ht="16.5" hidden="1" x14ac:dyDescent="0.25">
      <c r="A350" s="345">
        <f>Лист1!B171</f>
        <v>0</v>
      </c>
      <c r="B350" s="78" t="s">
        <v>82</v>
      </c>
      <c r="C350" s="206"/>
      <c r="D350" s="161" t="e">
        <f>PRODUCT(Лист1!#REF!,$A$176)</f>
        <v>#REF!</v>
      </c>
      <c r="E350" s="298" t="e">
        <f>Лист1!#REF!</f>
        <v>#REF!</v>
      </c>
      <c r="F350" s="279" t="e">
        <f t="shared" si="13"/>
        <v>#REF!</v>
      </c>
      <c r="G350" s="160"/>
      <c r="H350" s="6"/>
      <c r="I350" s="6"/>
      <c r="J350" s="133"/>
      <c r="K350" s="108"/>
      <c r="L350" s="134"/>
    </row>
    <row r="351" spans="1:12" ht="16.5" hidden="1" x14ac:dyDescent="0.25">
      <c r="A351" s="345">
        <f>Лист1!B172</f>
        <v>0</v>
      </c>
      <c r="B351" s="78" t="s">
        <v>82</v>
      </c>
      <c r="C351" s="206"/>
      <c r="D351" s="161" t="e">
        <f>PRODUCT(Лист1!#REF!,$A$176)</f>
        <v>#REF!</v>
      </c>
      <c r="E351" s="298" t="e">
        <f>Лист1!#REF!</f>
        <v>#REF!</v>
      </c>
      <c r="F351" s="279" t="e">
        <f t="shared" si="13"/>
        <v>#REF!</v>
      </c>
      <c r="G351" s="160"/>
      <c r="H351" s="6"/>
      <c r="I351" s="6"/>
      <c r="J351" s="133"/>
      <c r="K351" s="108"/>
      <c r="L351" s="134"/>
    </row>
    <row r="352" spans="1:12" ht="16.5" hidden="1" x14ac:dyDescent="0.25">
      <c r="A352" s="345">
        <f>Лист1!B173</f>
        <v>0</v>
      </c>
      <c r="B352" s="78" t="s">
        <v>82</v>
      </c>
      <c r="C352" s="206"/>
      <c r="D352" s="161" t="e">
        <f>PRODUCT(Лист1!#REF!,$A$176)</f>
        <v>#REF!</v>
      </c>
      <c r="E352" s="298" t="e">
        <f>Лист1!#REF!</f>
        <v>#REF!</v>
      </c>
      <c r="F352" s="279" t="e">
        <f t="shared" si="13"/>
        <v>#REF!</v>
      </c>
      <c r="G352" s="160"/>
      <c r="H352" s="6"/>
      <c r="I352" s="6"/>
      <c r="J352" s="133"/>
      <c r="K352" s="108"/>
      <c r="L352" s="134"/>
    </row>
    <row r="353" spans="1:12" ht="16.5" hidden="1" x14ac:dyDescent="0.25">
      <c r="A353" s="345">
        <f>Лист1!B174</f>
        <v>0</v>
      </c>
      <c r="B353" s="78" t="s">
        <v>82</v>
      </c>
      <c r="C353" s="206"/>
      <c r="D353" s="161" t="e">
        <f>PRODUCT(Лист1!#REF!,$A$176)</f>
        <v>#REF!</v>
      </c>
      <c r="E353" s="298" t="e">
        <f>Лист1!#REF!</f>
        <v>#REF!</v>
      </c>
      <c r="F353" s="279" t="e">
        <f t="shared" si="13"/>
        <v>#REF!</v>
      </c>
      <c r="G353" s="160"/>
      <c r="H353" s="6"/>
      <c r="I353" s="6"/>
      <c r="J353" s="133"/>
      <c r="K353" s="108"/>
      <c r="L353" s="134"/>
    </row>
    <row r="354" spans="1:12" ht="16.5" hidden="1" x14ac:dyDescent="0.25">
      <c r="A354" s="345">
        <f>Лист1!B175</f>
        <v>0</v>
      </c>
      <c r="B354" s="78" t="s">
        <v>82</v>
      </c>
      <c r="C354" s="206"/>
      <c r="D354" s="161" t="e">
        <f>PRODUCT(Лист1!#REF!,$A$176)</f>
        <v>#REF!</v>
      </c>
      <c r="E354" s="298" t="e">
        <f>Лист1!#REF!</f>
        <v>#REF!</v>
      </c>
      <c r="F354" s="279" t="e">
        <f t="shared" si="13"/>
        <v>#REF!</v>
      </c>
      <c r="G354" s="160"/>
      <c r="H354" s="6"/>
      <c r="I354" s="6"/>
      <c r="J354" s="133"/>
      <c r="K354" s="108"/>
      <c r="L354" s="134"/>
    </row>
    <row r="355" spans="1:12" ht="16.5" hidden="1" x14ac:dyDescent="0.25">
      <c r="A355" s="345">
        <f>Лист1!B176</f>
        <v>0</v>
      </c>
      <c r="B355" s="78" t="s">
        <v>82</v>
      </c>
      <c r="C355" s="206"/>
      <c r="D355" s="161" t="e">
        <f>PRODUCT(Лист1!#REF!,$A$176)</f>
        <v>#REF!</v>
      </c>
      <c r="E355" s="298" t="e">
        <f>Лист1!#REF!</f>
        <v>#REF!</v>
      </c>
      <c r="F355" s="279" t="e">
        <f t="shared" si="13"/>
        <v>#REF!</v>
      </c>
      <c r="G355" s="160"/>
      <c r="H355" s="6"/>
      <c r="I355" s="6"/>
      <c r="J355" s="133"/>
      <c r="K355" s="108"/>
      <c r="L355" s="134"/>
    </row>
    <row r="356" spans="1:12" ht="16.5" hidden="1" x14ac:dyDescent="0.25">
      <c r="A356" s="345">
        <f>Лист1!B177</f>
        <v>0</v>
      </c>
      <c r="B356" s="78" t="s">
        <v>82</v>
      </c>
      <c r="C356" s="206"/>
      <c r="D356" s="161" t="e">
        <f>PRODUCT(Лист1!#REF!,$A$176)</f>
        <v>#REF!</v>
      </c>
      <c r="E356" s="298" t="e">
        <f>Лист1!#REF!</f>
        <v>#REF!</v>
      </c>
      <c r="F356" s="279" t="e">
        <f t="shared" si="13"/>
        <v>#REF!</v>
      </c>
      <c r="G356" s="160"/>
      <c r="H356" s="6"/>
      <c r="I356" s="6"/>
      <c r="J356" s="133"/>
      <c r="K356" s="108"/>
      <c r="L356" s="134"/>
    </row>
    <row r="357" spans="1:12" ht="16.5" hidden="1" x14ac:dyDescent="0.25">
      <c r="A357" s="345">
        <f>Лист1!B178</f>
        <v>0</v>
      </c>
      <c r="B357" s="78" t="s">
        <v>82</v>
      </c>
      <c r="C357" s="206"/>
      <c r="D357" s="161" t="e">
        <f>PRODUCT(Лист1!#REF!,$A$176)</f>
        <v>#REF!</v>
      </c>
      <c r="E357" s="298" t="e">
        <f>Лист1!#REF!</f>
        <v>#REF!</v>
      </c>
      <c r="F357" s="279" t="e">
        <f t="shared" si="13"/>
        <v>#REF!</v>
      </c>
      <c r="G357" s="160"/>
      <c r="H357" s="6"/>
      <c r="I357" s="6"/>
      <c r="J357" s="133"/>
      <c r="K357" s="108"/>
      <c r="L357" s="134"/>
    </row>
    <row r="358" spans="1:12" ht="16.5" hidden="1" x14ac:dyDescent="0.25">
      <c r="A358" s="345">
        <f>Лист1!B179</f>
        <v>0</v>
      </c>
      <c r="B358" s="78" t="s">
        <v>82</v>
      </c>
      <c r="C358" s="206"/>
      <c r="D358" s="161" t="e">
        <f>PRODUCT(Лист1!#REF!,$A$176)</f>
        <v>#REF!</v>
      </c>
      <c r="E358" s="298" t="e">
        <f>Лист1!#REF!</f>
        <v>#REF!</v>
      </c>
      <c r="F358" s="279" t="e">
        <f t="shared" si="13"/>
        <v>#REF!</v>
      </c>
      <c r="G358" s="160"/>
      <c r="H358" s="6"/>
      <c r="I358" s="6"/>
      <c r="J358" s="133"/>
      <c r="K358" s="108"/>
      <c r="L358" s="134"/>
    </row>
    <row r="359" spans="1:12" ht="16.5" hidden="1" x14ac:dyDescent="0.25">
      <c r="A359" s="345">
        <f>Лист1!B180</f>
        <v>0</v>
      </c>
      <c r="B359" s="78" t="s">
        <v>82</v>
      </c>
      <c r="C359" s="206"/>
      <c r="D359" s="161" t="e">
        <f>PRODUCT(Лист1!#REF!,$A$176)</f>
        <v>#REF!</v>
      </c>
      <c r="E359" s="298" t="e">
        <f>Лист1!#REF!</f>
        <v>#REF!</v>
      </c>
      <c r="F359" s="279" t="e">
        <f t="shared" si="13"/>
        <v>#REF!</v>
      </c>
      <c r="G359" s="160"/>
      <c r="H359" s="6"/>
      <c r="I359" s="6"/>
      <c r="J359" s="133"/>
      <c r="K359" s="108"/>
      <c r="L359" s="134"/>
    </row>
    <row r="360" spans="1:12" ht="16.5" hidden="1" x14ac:dyDescent="0.25">
      <c r="A360" s="345">
        <f>Лист1!B181</f>
        <v>0</v>
      </c>
      <c r="B360" s="78" t="s">
        <v>82</v>
      </c>
      <c r="C360" s="206"/>
      <c r="D360" s="161" t="e">
        <f>PRODUCT(Лист1!#REF!,$A$176)</f>
        <v>#REF!</v>
      </c>
      <c r="E360" s="298" t="e">
        <f>Лист1!#REF!</f>
        <v>#REF!</v>
      </c>
      <c r="F360" s="279" t="e">
        <f t="shared" si="13"/>
        <v>#REF!</v>
      </c>
      <c r="G360" s="160"/>
      <c r="H360" s="6"/>
      <c r="I360" s="6"/>
      <c r="J360" s="133"/>
      <c r="K360" s="108"/>
      <c r="L360" s="134"/>
    </row>
    <row r="361" spans="1:12" ht="16.5" hidden="1" x14ac:dyDescent="0.25">
      <c r="A361" s="345">
        <f>Лист1!B182</f>
        <v>0</v>
      </c>
      <c r="B361" s="78" t="s">
        <v>82</v>
      </c>
      <c r="C361" s="206"/>
      <c r="D361" s="161" t="e">
        <f>PRODUCT(Лист1!#REF!,$A$176)</f>
        <v>#REF!</v>
      </c>
      <c r="E361" s="298" t="e">
        <f>Лист1!#REF!</f>
        <v>#REF!</v>
      </c>
      <c r="F361" s="279" t="e">
        <f t="shared" si="13"/>
        <v>#REF!</v>
      </c>
      <c r="G361" s="160"/>
      <c r="H361" s="6"/>
      <c r="I361" s="6"/>
      <c r="J361" s="133"/>
      <c r="K361" s="108"/>
      <c r="L361" s="134"/>
    </row>
    <row r="362" spans="1:12" ht="16.5" hidden="1" x14ac:dyDescent="0.25">
      <c r="A362" s="345">
        <f>Лист1!B183</f>
        <v>0</v>
      </c>
      <c r="B362" s="78" t="s">
        <v>82</v>
      </c>
      <c r="C362" s="206"/>
      <c r="D362" s="161" t="e">
        <f>PRODUCT(Лист1!#REF!,$A$176)</f>
        <v>#REF!</v>
      </c>
      <c r="E362" s="298" t="e">
        <f>Лист1!#REF!</f>
        <v>#REF!</v>
      </c>
      <c r="F362" s="279" t="e">
        <f t="shared" si="13"/>
        <v>#REF!</v>
      </c>
      <c r="G362" s="160"/>
      <c r="H362" s="6"/>
      <c r="I362" s="6"/>
      <c r="J362" s="133"/>
      <c r="K362" s="108"/>
      <c r="L362" s="134"/>
    </row>
    <row r="363" spans="1:12" ht="16.5" hidden="1" x14ac:dyDescent="0.25">
      <c r="A363" s="345">
        <f>Лист1!B184</f>
        <v>0</v>
      </c>
      <c r="B363" s="78" t="s">
        <v>82</v>
      </c>
      <c r="C363" s="206"/>
      <c r="D363" s="161" t="e">
        <f>PRODUCT(Лист1!#REF!,$A$176)</f>
        <v>#REF!</v>
      </c>
      <c r="E363" s="298" t="e">
        <f>Лист1!#REF!</f>
        <v>#REF!</v>
      </c>
      <c r="F363" s="279" t="e">
        <f t="shared" si="13"/>
        <v>#REF!</v>
      </c>
      <c r="G363" s="160"/>
      <c r="H363" s="6"/>
      <c r="I363" s="6"/>
      <c r="J363" s="133"/>
      <c r="K363" s="108"/>
      <c r="L363" s="134"/>
    </row>
    <row r="364" spans="1:12" ht="16.5" hidden="1" x14ac:dyDescent="0.25">
      <c r="A364" s="345">
        <f>Лист1!B185</f>
        <v>0</v>
      </c>
      <c r="B364" s="78" t="s">
        <v>82</v>
      </c>
      <c r="C364" s="206"/>
      <c r="D364" s="161" t="e">
        <f>PRODUCT(Лист1!#REF!,$A$176)</f>
        <v>#REF!</v>
      </c>
      <c r="E364" s="298" t="e">
        <f>Лист1!#REF!</f>
        <v>#REF!</v>
      </c>
      <c r="F364" s="279" t="e">
        <f t="shared" si="13"/>
        <v>#REF!</v>
      </c>
      <c r="G364" s="160"/>
      <c r="H364" s="6"/>
      <c r="I364" s="6"/>
      <c r="J364" s="133"/>
      <c r="K364" s="108"/>
      <c r="L364" s="134"/>
    </row>
    <row r="365" spans="1:12" ht="16.5" hidden="1" x14ac:dyDescent="0.25">
      <c r="A365" s="345">
        <f>Лист1!B186</f>
        <v>0</v>
      </c>
      <c r="B365" s="78" t="s">
        <v>82</v>
      </c>
      <c r="C365" s="231"/>
      <c r="D365" s="161" t="e">
        <f>PRODUCT(Лист1!#REF!,$A$176)</f>
        <v>#REF!</v>
      </c>
      <c r="E365" s="298" t="e">
        <f>Лист1!#REF!</f>
        <v>#REF!</v>
      </c>
      <c r="F365" s="279" t="e">
        <f t="shared" si="13"/>
        <v>#REF!</v>
      </c>
      <c r="G365" s="160"/>
      <c r="H365" s="6"/>
      <c r="I365" s="6"/>
      <c r="J365" s="133"/>
      <c r="K365" s="108"/>
      <c r="L365" s="134"/>
    </row>
    <row r="366" spans="1:12" ht="16.5" hidden="1" x14ac:dyDescent="0.25">
      <c r="A366" s="345">
        <f>Лист1!B187</f>
        <v>0</v>
      </c>
      <c r="B366" s="78" t="s">
        <v>82</v>
      </c>
      <c r="C366" s="231"/>
      <c r="D366" s="161" t="e">
        <f>PRODUCT(Лист1!#REF!,$A$176)</f>
        <v>#REF!</v>
      </c>
      <c r="E366" s="298" t="e">
        <f>Лист1!#REF!</f>
        <v>#REF!</v>
      </c>
      <c r="F366" s="279" t="e">
        <f t="shared" si="13"/>
        <v>#REF!</v>
      </c>
      <c r="G366" s="160"/>
      <c r="H366" s="6"/>
      <c r="I366" s="6"/>
      <c r="J366" s="133"/>
      <c r="K366" s="108"/>
      <c r="L366" s="134"/>
    </row>
    <row r="367" spans="1:12" ht="16.5" hidden="1" x14ac:dyDescent="0.25">
      <c r="A367" s="345">
        <f>Лист1!B188</f>
        <v>0</v>
      </c>
      <c r="B367" s="78" t="s">
        <v>82</v>
      </c>
      <c r="C367" s="231"/>
      <c r="D367" s="161" t="e">
        <f>PRODUCT(Лист1!#REF!,$A$176)</f>
        <v>#REF!</v>
      </c>
      <c r="E367" s="298" t="e">
        <f>Лист1!#REF!</f>
        <v>#REF!</v>
      </c>
      <c r="F367" s="279" t="e">
        <f t="shared" si="13"/>
        <v>#REF!</v>
      </c>
      <c r="G367" s="160"/>
      <c r="H367" s="6"/>
      <c r="I367" s="6"/>
      <c r="J367" s="133"/>
      <c r="K367" s="108"/>
      <c r="L367" s="134"/>
    </row>
    <row r="368" spans="1:12" ht="16.5" hidden="1" x14ac:dyDescent="0.25">
      <c r="A368" s="345">
        <f>Лист1!B189</f>
        <v>0</v>
      </c>
      <c r="B368" s="78" t="s">
        <v>82</v>
      </c>
      <c r="C368" s="231"/>
      <c r="D368" s="161" t="e">
        <f>PRODUCT(Лист1!#REF!,$A$176)</f>
        <v>#REF!</v>
      </c>
      <c r="E368" s="298" t="e">
        <f>Лист1!#REF!</f>
        <v>#REF!</v>
      </c>
      <c r="F368" s="279" t="e">
        <f t="shared" si="13"/>
        <v>#REF!</v>
      </c>
      <c r="G368" s="160"/>
      <c r="H368" s="6"/>
      <c r="I368" s="6"/>
      <c r="J368" s="133"/>
      <c r="K368" s="108"/>
      <c r="L368" s="134"/>
    </row>
    <row r="369" spans="1:12" ht="16.5" hidden="1" x14ac:dyDescent="0.25">
      <c r="A369" s="345">
        <f>Лист1!B190</f>
        <v>0</v>
      </c>
      <c r="B369" s="78" t="s">
        <v>82</v>
      </c>
      <c r="C369" s="231"/>
      <c r="D369" s="161" t="e">
        <f>PRODUCT(Лист1!#REF!,$A$176)</f>
        <v>#REF!</v>
      </c>
      <c r="E369" s="298" t="e">
        <f>Лист1!#REF!</f>
        <v>#REF!</v>
      </c>
      <c r="F369" s="279" t="e">
        <f t="shared" si="13"/>
        <v>#REF!</v>
      </c>
      <c r="G369" s="160"/>
      <c r="H369" s="6"/>
      <c r="I369" s="6"/>
      <c r="J369" s="133"/>
      <c r="K369" s="108"/>
      <c r="L369" s="134"/>
    </row>
    <row r="370" spans="1:12" ht="16.5" hidden="1" x14ac:dyDescent="0.25">
      <c r="A370" s="345">
        <f>Лист1!B191</f>
        <v>0</v>
      </c>
      <c r="B370" s="78" t="s">
        <v>82</v>
      </c>
      <c r="C370" s="231"/>
      <c r="D370" s="161" t="e">
        <f>PRODUCT(Лист1!#REF!,$A$176)</f>
        <v>#REF!</v>
      </c>
      <c r="E370" s="298" t="e">
        <f>Лист1!#REF!</f>
        <v>#REF!</v>
      </c>
      <c r="F370" s="279" t="e">
        <f t="shared" si="13"/>
        <v>#REF!</v>
      </c>
      <c r="G370" s="160"/>
      <c r="H370" s="6"/>
      <c r="I370" s="6"/>
      <c r="J370" s="133"/>
      <c r="K370" s="108"/>
      <c r="L370" s="134"/>
    </row>
    <row r="371" spans="1:12" ht="16.5" hidden="1" x14ac:dyDescent="0.25">
      <c r="A371" s="345">
        <f>Лист1!B192</f>
        <v>0</v>
      </c>
      <c r="B371" s="78" t="s">
        <v>82</v>
      </c>
      <c r="C371" s="231"/>
      <c r="D371" s="161" t="e">
        <f>PRODUCT(Лист1!#REF!,$A$176)</f>
        <v>#REF!</v>
      </c>
      <c r="E371" s="298" t="e">
        <f>Лист1!#REF!</f>
        <v>#REF!</v>
      </c>
      <c r="F371" s="279" t="e">
        <f t="shared" si="13"/>
        <v>#REF!</v>
      </c>
      <c r="G371" s="160"/>
      <c r="H371" s="6"/>
      <c r="I371" s="6"/>
      <c r="J371" s="133"/>
      <c r="K371" s="108"/>
      <c r="L371" s="134"/>
    </row>
    <row r="372" spans="1:12" ht="16.5" hidden="1" x14ac:dyDescent="0.25">
      <c r="A372" s="345">
        <f>Лист1!B193</f>
        <v>0</v>
      </c>
      <c r="B372" s="78" t="s">
        <v>82</v>
      </c>
      <c r="C372" s="231"/>
      <c r="D372" s="161" t="e">
        <f>PRODUCT(Лист1!#REF!,$A$176)</f>
        <v>#REF!</v>
      </c>
      <c r="E372" s="298" t="e">
        <f>Лист1!#REF!</f>
        <v>#REF!</v>
      </c>
      <c r="F372" s="279" t="e">
        <f t="shared" si="13"/>
        <v>#REF!</v>
      </c>
      <c r="G372" s="160"/>
      <c r="H372" s="6"/>
      <c r="I372" s="6"/>
      <c r="J372" s="133"/>
      <c r="K372" s="108"/>
      <c r="L372" s="134"/>
    </row>
    <row r="373" spans="1:12" ht="16.5" hidden="1" x14ac:dyDescent="0.25">
      <c r="A373" s="345">
        <f>Лист1!B194</f>
        <v>0</v>
      </c>
      <c r="B373" s="78" t="s">
        <v>82</v>
      </c>
      <c r="C373" s="231"/>
      <c r="D373" s="161" t="e">
        <f>PRODUCT(Лист1!#REF!,$A$176)</f>
        <v>#REF!</v>
      </c>
      <c r="E373" s="298" t="e">
        <f>Лист1!#REF!</f>
        <v>#REF!</v>
      </c>
      <c r="F373" s="279" t="e">
        <f t="shared" si="13"/>
        <v>#REF!</v>
      </c>
      <c r="G373" s="160"/>
      <c r="H373" s="6"/>
      <c r="I373" s="6"/>
      <c r="J373" s="133"/>
      <c r="K373" s="108"/>
      <c r="L373" s="134"/>
    </row>
    <row r="374" spans="1:12" ht="16.5" hidden="1" x14ac:dyDescent="0.25">
      <c r="A374" s="345">
        <f>Лист1!B195</f>
        <v>0</v>
      </c>
      <c r="B374" s="78" t="s">
        <v>82</v>
      </c>
      <c r="C374" s="231"/>
      <c r="D374" s="161" t="e">
        <f>PRODUCT(Лист1!#REF!,$A$176)</f>
        <v>#REF!</v>
      </c>
      <c r="E374" s="298" t="e">
        <f>Лист1!#REF!</f>
        <v>#REF!</v>
      </c>
      <c r="F374" s="279" t="e">
        <f t="shared" si="13"/>
        <v>#REF!</v>
      </c>
      <c r="G374" s="160"/>
      <c r="H374" s="6"/>
      <c r="I374" s="6"/>
      <c r="J374" s="133"/>
      <c r="K374" s="108"/>
      <c r="L374" s="134"/>
    </row>
    <row r="375" spans="1:12" ht="16.5" hidden="1" x14ac:dyDescent="0.25">
      <c r="A375" s="345">
        <f>Лист1!B196</f>
        <v>0</v>
      </c>
      <c r="B375" s="78" t="s">
        <v>82</v>
      </c>
      <c r="C375" s="231"/>
      <c r="D375" s="161" t="e">
        <f>PRODUCT(Лист1!#REF!,$A$176)</f>
        <v>#REF!</v>
      </c>
      <c r="E375" s="298" t="e">
        <f>Лист1!#REF!</f>
        <v>#REF!</v>
      </c>
      <c r="F375" s="279" t="e">
        <f t="shared" si="13"/>
        <v>#REF!</v>
      </c>
      <c r="G375" s="160"/>
      <c r="H375" s="6"/>
      <c r="I375" s="6"/>
      <c r="J375" s="133"/>
      <c r="K375" s="108"/>
      <c r="L375" s="134"/>
    </row>
    <row r="376" spans="1:12" ht="16.5" hidden="1" x14ac:dyDescent="0.25">
      <c r="A376" s="345">
        <f>Лист1!B197</f>
        <v>0</v>
      </c>
      <c r="B376" s="78" t="s">
        <v>82</v>
      </c>
      <c r="C376" s="231"/>
      <c r="D376" s="161" t="e">
        <f>PRODUCT(Лист1!#REF!,$A$176)</f>
        <v>#REF!</v>
      </c>
      <c r="E376" s="298" t="e">
        <f>Лист1!#REF!</f>
        <v>#REF!</v>
      </c>
      <c r="F376" s="279" t="e">
        <f t="shared" si="13"/>
        <v>#REF!</v>
      </c>
      <c r="G376" s="160"/>
      <c r="H376" s="6"/>
      <c r="I376" s="6"/>
      <c r="J376" s="133"/>
      <c r="K376" s="108"/>
      <c r="L376" s="134"/>
    </row>
    <row r="377" spans="1:12" ht="16.5" hidden="1" x14ac:dyDescent="0.25">
      <c r="A377" s="345">
        <f>Лист1!B198</f>
        <v>0</v>
      </c>
      <c r="B377" s="78" t="s">
        <v>82</v>
      </c>
      <c r="C377" s="231"/>
      <c r="D377" s="161" t="e">
        <f>PRODUCT(Лист1!#REF!,$A$176)</f>
        <v>#REF!</v>
      </c>
      <c r="E377" s="298" t="e">
        <f>Лист1!#REF!</f>
        <v>#REF!</v>
      </c>
      <c r="F377" s="279" t="e">
        <f t="shared" si="13"/>
        <v>#REF!</v>
      </c>
      <c r="G377" s="160"/>
      <c r="H377" s="6"/>
      <c r="I377" s="6"/>
      <c r="J377" s="133"/>
      <c r="K377" s="108"/>
      <c r="L377" s="134"/>
    </row>
    <row r="378" spans="1:12" ht="16.5" hidden="1" x14ac:dyDescent="0.25">
      <c r="A378" s="345">
        <f>Лист1!B199</f>
        <v>0</v>
      </c>
      <c r="B378" s="78" t="s">
        <v>82</v>
      </c>
      <c r="C378" s="231"/>
      <c r="D378" s="161" t="e">
        <f>PRODUCT(Лист1!#REF!,$A$176)</f>
        <v>#REF!</v>
      </c>
      <c r="E378" s="298" t="e">
        <f>Лист1!#REF!</f>
        <v>#REF!</v>
      </c>
      <c r="F378" s="279" t="e">
        <f t="shared" si="13"/>
        <v>#REF!</v>
      </c>
      <c r="G378" s="160"/>
      <c r="H378" s="6"/>
      <c r="I378" s="6"/>
      <c r="J378" s="133"/>
      <c r="K378" s="108"/>
      <c r="L378" s="134"/>
    </row>
    <row r="379" spans="1:12" ht="16.5" hidden="1" x14ac:dyDescent="0.25">
      <c r="A379" s="345">
        <f>Лист1!B200</f>
        <v>0</v>
      </c>
      <c r="B379" s="78" t="s">
        <v>82</v>
      </c>
      <c r="C379" s="231"/>
      <c r="D379" s="161" t="e">
        <f>PRODUCT(Лист1!#REF!,$A$176)</f>
        <v>#REF!</v>
      </c>
      <c r="E379" s="298" t="e">
        <f>Лист1!#REF!</f>
        <v>#REF!</v>
      </c>
      <c r="F379" s="279" t="e">
        <f t="shared" si="13"/>
        <v>#REF!</v>
      </c>
      <c r="G379" s="160"/>
      <c r="H379" s="6"/>
      <c r="I379" s="6"/>
      <c r="J379" s="133"/>
      <c r="K379" s="108"/>
      <c r="L379" s="134"/>
    </row>
    <row r="380" spans="1:12" ht="16.5" hidden="1" x14ac:dyDescent="0.25">
      <c r="A380" s="345">
        <f>Лист1!B201</f>
        <v>0</v>
      </c>
      <c r="B380" s="78" t="s">
        <v>82</v>
      </c>
      <c r="C380" s="231"/>
      <c r="D380" s="161" t="e">
        <f>PRODUCT(Лист1!#REF!,$A$176)</f>
        <v>#REF!</v>
      </c>
      <c r="E380" s="298" t="e">
        <f>Лист1!#REF!</f>
        <v>#REF!</v>
      </c>
      <c r="F380" s="279" t="e">
        <f t="shared" ref="F380:F425" si="14">D380*E380</f>
        <v>#REF!</v>
      </c>
      <c r="G380" s="160"/>
      <c r="H380" s="6"/>
      <c r="I380" s="6"/>
      <c r="J380" s="133"/>
      <c r="K380" s="108"/>
      <c r="L380" s="134"/>
    </row>
    <row r="381" spans="1:12" ht="16.5" hidden="1" x14ac:dyDescent="0.25">
      <c r="A381" s="345">
        <f>Лист1!B202</f>
        <v>0</v>
      </c>
      <c r="B381" s="78" t="s">
        <v>82</v>
      </c>
      <c r="C381" s="231"/>
      <c r="D381" s="161" t="e">
        <f>PRODUCT(Лист1!#REF!,$A$176)</f>
        <v>#REF!</v>
      </c>
      <c r="E381" s="298" t="e">
        <f>Лист1!#REF!</f>
        <v>#REF!</v>
      </c>
      <c r="F381" s="279" t="e">
        <f t="shared" si="14"/>
        <v>#REF!</v>
      </c>
      <c r="G381" s="160"/>
      <c r="H381" s="6"/>
      <c r="I381" s="6"/>
      <c r="J381" s="133"/>
      <c r="K381" s="108"/>
      <c r="L381" s="134"/>
    </row>
    <row r="382" spans="1:12" ht="16.5" hidden="1" x14ac:dyDescent="0.25">
      <c r="A382" s="345">
        <f>Лист1!B203</f>
        <v>0</v>
      </c>
      <c r="B382" s="78" t="s">
        <v>82</v>
      </c>
      <c r="C382" s="206"/>
      <c r="D382" s="161" t="e">
        <f>PRODUCT(Лист1!#REF!,$A$176)</f>
        <v>#REF!</v>
      </c>
      <c r="E382" s="298" t="e">
        <f>Лист1!#REF!</f>
        <v>#REF!</v>
      </c>
      <c r="F382" s="279" t="e">
        <f t="shared" si="14"/>
        <v>#REF!</v>
      </c>
      <c r="G382" s="160"/>
      <c r="H382" s="6"/>
      <c r="I382" s="6"/>
      <c r="J382" s="133"/>
      <c r="K382" s="108"/>
      <c r="L382" s="134"/>
    </row>
    <row r="383" spans="1:12" ht="16.5" hidden="1" x14ac:dyDescent="0.25">
      <c r="A383" s="345">
        <f>Лист1!B204</f>
        <v>0</v>
      </c>
      <c r="B383" s="78" t="s">
        <v>82</v>
      </c>
      <c r="C383" s="206"/>
      <c r="D383" s="161" t="e">
        <f>PRODUCT(Лист1!#REF!,$A$176)</f>
        <v>#REF!</v>
      </c>
      <c r="E383" s="298" t="e">
        <f>Лист1!#REF!</f>
        <v>#REF!</v>
      </c>
      <c r="F383" s="279" t="e">
        <f t="shared" si="14"/>
        <v>#REF!</v>
      </c>
      <c r="G383" s="160"/>
      <c r="H383" s="6"/>
      <c r="I383" s="6"/>
      <c r="J383" s="133"/>
      <c r="K383" s="108"/>
      <c r="L383" s="134"/>
    </row>
    <row r="384" spans="1:12" ht="16.5" hidden="1" x14ac:dyDescent="0.25">
      <c r="A384" s="345">
        <f>Лист1!B205</f>
        <v>0</v>
      </c>
      <c r="B384" s="78" t="s">
        <v>82</v>
      </c>
      <c r="C384" s="206"/>
      <c r="D384" s="161" t="e">
        <f>PRODUCT(Лист1!#REF!,$A$176)</f>
        <v>#REF!</v>
      </c>
      <c r="E384" s="298" t="e">
        <f>Лист1!#REF!</f>
        <v>#REF!</v>
      </c>
      <c r="F384" s="279" t="e">
        <f t="shared" si="14"/>
        <v>#REF!</v>
      </c>
      <c r="G384" s="160"/>
      <c r="H384" s="6"/>
      <c r="I384" s="6"/>
      <c r="J384" s="133"/>
      <c r="K384" s="108"/>
      <c r="L384" s="134"/>
    </row>
    <row r="385" spans="1:12" ht="16.5" hidden="1" x14ac:dyDescent="0.25">
      <c r="A385" s="345">
        <f>Лист1!B206</f>
        <v>0</v>
      </c>
      <c r="B385" s="78" t="s">
        <v>82</v>
      </c>
      <c r="C385" s="206"/>
      <c r="D385" s="161" t="e">
        <f>PRODUCT(Лист1!#REF!,$A$176)</f>
        <v>#REF!</v>
      </c>
      <c r="E385" s="298" t="e">
        <f>Лист1!#REF!</f>
        <v>#REF!</v>
      </c>
      <c r="F385" s="279" t="e">
        <f t="shared" si="14"/>
        <v>#REF!</v>
      </c>
      <c r="G385" s="160"/>
      <c r="H385" s="6"/>
      <c r="I385" s="6"/>
      <c r="J385" s="133"/>
      <c r="K385" s="108"/>
      <c r="L385" s="134"/>
    </row>
    <row r="386" spans="1:12" ht="16.5" hidden="1" x14ac:dyDescent="0.25">
      <c r="A386" s="345">
        <f>Лист1!B207</f>
        <v>0</v>
      </c>
      <c r="B386" s="78" t="s">
        <v>82</v>
      </c>
      <c r="C386" s="206"/>
      <c r="D386" s="161" t="e">
        <f>PRODUCT(Лист1!#REF!,$A$176)</f>
        <v>#REF!</v>
      </c>
      <c r="E386" s="298" t="e">
        <f>Лист1!#REF!</f>
        <v>#REF!</v>
      </c>
      <c r="F386" s="279" t="e">
        <f t="shared" si="14"/>
        <v>#REF!</v>
      </c>
      <c r="G386" s="160"/>
      <c r="H386" s="6"/>
      <c r="I386" s="6"/>
      <c r="J386" s="133"/>
      <c r="K386" s="108"/>
      <c r="L386" s="134"/>
    </row>
    <row r="387" spans="1:12" ht="16.5" hidden="1" x14ac:dyDescent="0.25">
      <c r="A387" s="345">
        <f>Лист1!B208</f>
        <v>0</v>
      </c>
      <c r="B387" s="78" t="s">
        <v>82</v>
      </c>
      <c r="C387" s="206"/>
      <c r="D387" s="161" t="e">
        <f>PRODUCT(Лист1!#REF!,$A$176)</f>
        <v>#REF!</v>
      </c>
      <c r="E387" s="298" t="e">
        <f>Лист1!#REF!</f>
        <v>#REF!</v>
      </c>
      <c r="F387" s="279" t="e">
        <f t="shared" si="14"/>
        <v>#REF!</v>
      </c>
      <c r="G387" s="160"/>
      <c r="H387" s="6"/>
      <c r="I387" s="6"/>
      <c r="J387" s="133"/>
      <c r="K387" s="108"/>
      <c r="L387" s="134"/>
    </row>
    <row r="388" spans="1:12" ht="16.5" hidden="1" x14ac:dyDescent="0.25">
      <c r="A388" s="345">
        <f>Лист1!B209</f>
        <v>0</v>
      </c>
      <c r="B388" s="78" t="s">
        <v>82</v>
      </c>
      <c r="C388" s="206"/>
      <c r="D388" s="161" t="e">
        <f>PRODUCT(Лист1!#REF!,$A$176)</f>
        <v>#REF!</v>
      </c>
      <c r="E388" s="298" t="e">
        <f>Лист1!#REF!</f>
        <v>#REF!</v>
      </c>
      <c r="F388" s="279" t="e">
        <f t="shared" si="14"/>
        <v>#REF!</v>
      </c>
      <c r="G388" s="160"/>
      <c r="H388" s="6"/>
      <c r="I388" s="6"/>
      <c r="J388" s="133"/>
      <c r="K388" s="108"/>
      <c r="L388" s="134"/>
    </row>
    <row r="389" spans="1:12" ht="14.25" hidden="1" customHeight="1" x14ac:dyDescent="0.25">
      <c r="A389" s="345">
        <f>Лист1!B210</f>
        <v>0</v>
      </c>
      <c r="B389" s="78" t="s">
        <v>82</v>
      </c>
      <c r="C389" s="206"/>
      <c r="D389" s="161" t="e">
        <f>PRODUCT(Лист1!#REF!,$A$176)</f>
        <v>#REF!</v>
      </c>
      <c r="E389" s="298" t="e">
        <f>Лист1!#REF!</f>
        <v>#REF!</v>
      </c>
      <c r="F389" s="279" t="e">
        <f t="shared" si="14"/>
        <v>#REF!</v>
      </c>
      <c r="G389" s="160"/>
      <c r="H389" s="6"/>
      <c r="I389" s="6"/>
      <c r="J389" s="133"/>
      <c r="K389" s="108"/>
      <c r="L389" s="134"/>
    </row>
    <row r="390" spans="1:12" ht="14.25" hidden="1" customHeight="1" x14ac:dyDescent="0.25">
      <c r="A390" s="345">
        <f>Лист1!B211</f>
        <v>0</v>
      </c>
      <c r="B390" s="78" t="s">
        <v>82</v>
      </c>
      <c r="C390" s="206"/>
      <c r="D390" s="161" t="e">
        <f>PRODUCT(Лист1!#REF!,$A$176)</f>
        <v>#REF!</v>
      </c>
      <c r="E390" s="298" t="e">
        <f>Лист1!#REF!</f>
        <v>#REF!</v>
      </c>
      <c r="F390" s="279" t="e">
        <f t="shared" si="14"/>
        <v>#REF!</v>
      </c>
      <c r="G390" s="160"/>
      <c r="H390" s="6"/>
      <c r="I390" s="6"/>
      <c r="J390" s="133"/>
      <c r="K390" s="108"/>
      <c r="L390" s="134"/>
    </row>
    <row r="391" spans="1:12" ht="14.25" hidden="1" customHeight="1" x14ac:dyDescent="0.25">
      <c r="A391" s="345">
        <f>Лист1!B212</f>
        <v>0</v>
      </c>
      <c r="B391" s="78" t="s">
        <v>82</v>
      </c>
      <c r="C391" s="206"/>
      <c r="D391" s="161" t="e">
        <f>PRODUCT(Лист1!#REF!,$A$176)</f>
        <v>#REF!</v>
      </c>
      <c r="E391" s="298" t="e">
        <f>Лист1!#REF!</f>
        <v>#REF!</v>
      </c>
      <c r="F391" s="279" t="e">
        <f t="shared" si="14"/>
        <v>#REF!</v>
      </c>
      <c r="G391" s="160"/>
      <c r="H391" s="6"/>
      <c r="I391" s="6"/>
      <c r="J391" s="133"/>
      <c r="K391" s="108"/>
      <c r="L391" s="134"/>
    </row>
    <row r="392" spans="1:12" ht="14.25" hidden="1" customHeight="1" x14ac:dyDescent="0.25">
      <c r="A392" s="345">
        <f>Лист1!B213</f>
        <v>0</v>
      </c>
      <c r="B392" s="78" t="s">
        <v>82</v>
      </c>
      <c r="C392" s="206"/>
      <c r="D392" s="161" t="e">
        <f>PRODUCT(Лист1!#REF!,$A$176)</f>
        <v>#REF!</v>
      </c>
      <c r="E392" s="298" t="e">
        <f>Лист1!#REF!</f>
        <v>#REF!</v>
      </c>
      <c r="F392" s="279" t="e">
        <f t="shared" si="14"/>
        <v>#REF!</v>
      </c>
      <c r="G392" s="160"/>
      <c r="H392" s="6"/>
      <c r="I392" s="6"/>
      <c r="J392" s="133"/>
      <c r="K392" s="108"/>
      <c r="L392" s="134"/>
    </row>
    <row r="393" spans="1:12" ht="14.25" hidden="1" customHeight="1" x14ac:dyDescent="0.25">
      <c r="A393" s="345">
        <f>Лист1!B214</f>
        <v>0</v>
      </c>
      <c r="B393" s="78" t="s">
        <v>82</v>
      </c>
      <c r="C393" s="206"/>
      <c r="D393" s="161" t="e">
        <f>PRODUCT(Лист1!#REF!,$A$176)</f>
        <v>#REF!</v>
      </c>
      <c r="E393" s="298" t="e">
        <f>Лист1!#REF!</f>
        <v>#REF!</v>
      </c>
      <c r="F393" s="279" t="e">
        <f t="shared" si="14"/>
        <v>#REF!</v>
      </c>
      <c r="G393" s="160"/>
      <c r="H393" s="6"/>
      <c r="I393" s="6"/>
      <c r="J393" s="133"/>
      <c r="K393" s="108"/>
      <c r="L393" s="134"/>
    </row>
    <row r="394" spans="1:12" ht="14.25" hidden="1" customHeight="1" x14ac:dyDescent="0.25">
      <c r="A394" s="345">
        <f>Лист1!B215</f>
        <v>0</v>
      </c>
      <c r="B394" s="78" t="s">
        <v>82</v>
      </c>
      <c r="C394" s="206"/>
      <c r="D394" s="161" t="e">
        <f>PRODUCT(Лист1!#REF!,$A$176)</f>
        <v>#REF!</v>
      </c>
      <c r="E394" s="298" t="e">
        <f>Лист1!#REF!</f>
        <v>#REF!</v>
      </c>
      <c r="F394" s="279" t="e">
        <f t="shared" si="14"/>
        <v>#REF!</v>
      </c>
      <c r="G394" s="160"/>
      <c r="H394" s="6"/>
      <c r="I394" s="6"/>
      <c r="J394" s="133"/>
      <c r="K394" s="108"/>
      <c r="L394" s="134"/>
    </row>
    <row r="395" spans="1:12" ht="14.25" hidden="1" customHeight="1" x14ac:dyDescent="0.25">
      <c r="A395" s="345">
        <f>Лист1!B216</f>
        <v>0</v>
      </c>
      <c r="B395" s="78" t="s">
        <v>82</v>
      </c>
      <c r="C395" s="206"/>
      <c r="D395" s="161" t="e">
        <f>PRODUCT(Лист1!#REF!,$A$176)</f>
        <v>#REF!</v>
      </c>
      <c r="E395" s="298" t="e">
        <f>Лист1!#REF!</f>
        <v>#REF!</v>
      </c>
      <c r="F395" s="279" t="e">
        <f t="shared" si="14"/>
        <v>#REF!</v>
      </c>
      <c r="G395" s="160"/>
      <c r="H395" s="6"/>
      <c r="I395" s="6"/>
      <c r="J395" s="133"/>
      <c r="K395" s="108"/>
      <c r="L395" s="134"/>
    </row>
    <row r="396" spans="1:12" ht="14.25" hidden="1" customHeight="1" x14ac:dyDescent="0.25">
      <c r="A396" s="345">
        <f>Лист1!B217</f>
        <v>0</v>
      </c>
      <c r="B396" s="78" t="s">
        <v>82</v>
      </c>
      <c r="C396" s="206"/>
      <c r="D396" s="161" t="e">
        <f>PRODUCT(Лист1!#REF!,$A$176)</f>
        <v>#REF!</v>
      </c>
      <c r="E396" s="298" t="e">
        <f>Лист1!#REF!</f>
        <v>#REF!</v>
      </c>
      <c r="F396" s="279" t="e">
        <f t="shared" si="14"/>
        <v>#REF!</v>
      </c>
      <c r="G396" s="160"/>
      <c r="H396" s="6"/>
      <c r="I396" s="6"/>
      <c r="J396" s="133"/>
      <c r="K396" s="108"/>
      <c r="L396" s="134"/>
    </row>
    <row r="397" spans="1:12" ht="14.25" hidden="1" customHeight="1" x14ac:dyDescent="0.25">
      <c r="A397" s="345">
        <f>Лист1!B218</f>
        <v>0</v>
      </c>
      <c r="B397" s="78" t="s">
        <v>82</v>
      </c>
      <c r="C397" s="206"/>
      <c r="D397" s="161" t="e">
        <f>PRODUCT(Лист1!#REF!,$A$176)</f>
        <v>#REF!</v>
      </c>
      <c r="E397" s="298" t="e">
        <f>Лист1!#REF!</f>
        <v>#REF!</v>
      </c>
      <c r="F397" s="279" t="e">
        <f t="shared" si="14"/>
        <v>#REF!</v>
      </c>
      <c r="G397" s="160"/>
      <c r="H397" s="6"/>
      <c r="I397" s="6"/>
      <c r="J397" s="133"/>
      <c r="K397" s="108"/>
      <c r="L397" s="134"/>
    </row>
    <row r="398" spans="1:12" ht="14.25" hidden="1" customHeight="1" x14ac:dyDescent="0.25">
      <c r="A398" s="345">
        <f>Лист1!B219</f>
        <v>0</v>
      </c>
      <c r="B398" s="78" t="s">
        <v>82</v>
      </c>
      <c r="C398" s="206"/>
      <c r="D398" s="161" t="e">
        <f>PRODUCT(Лист1!#REF!,$A$176)</f>
        <v>#REF!</v>
      </c>
      <c r="E398" s="298" t="e">
        <f>Лист1!#REF!</f>
        <v>#REF!</v>
      </c>
      <c r="F398" s="279" t="e">
        <f t="shared" si="14"/>
        <v>#REF!</v>
      </c>
      <c r="G398" s="160"/>
      <c r="H398" s="6"/>
      <c r="I398" s="6"/>
      <c r="J398" s="133"/>
      <c r="K398" s="108"/>
      <c r="L398" s="134"/>
    </row>
    <row r="399" spans="1:12" ht="14.25" hidden="1" customHeight="1" x14ac:dyDescent="0.25">
      <c r="A399" s="345">
        <f>Лист1!B220</f>
        <v>0</v>
      </c>
      <c r="B399" s="78" t="s">
        <v>82</v>
      </c>
      <c r="C399" s="206"/>
      <c r="D399" s="161" t="e">
        <f>PRODUCT(Лист1!#REF!,$A$176)</f>
        <v>#REF!</v>
      </c>
      <c r="E399" s="298" t="e">
        <f>Лист1!#REF!</f>
        <v>#REF!</v>
      </c>
      <c r="F399" s="279" t="e">
        <f t="shared" si="14"/>
        <v>#REF!</v>
      </c>
      <c r="G399" s="160"/>
      <c r="H399" s="6"/>
      <c r="I399" s="6"/>
      <c r="J399" s="133"/>
      <c r="K399" s="108"/>
      <c r="L399" s="134"/>
    </row>
    <row r="400" spans="1:12" ht="14.25" hidden="1" customHeight="1" x14ac:dyDescent="0.25">
      <c r="A400" s="345">
        <f>Лист1!B221</f>
        <v>0</v>
      </c>
      <c r="B400" s="78" t="s">
        <v>82</v>
      </c>
      <c r="C400" s="206"/>
      <c r="D400" s="161" t="e">
        <f>PRODUCT(Лист1!#REF!,$A$176)</f>
        <v>#REF!</v>
      </c>
      <c r="E400" s="298" t="e">
        <f>Лист1!#REF!</f>
        <v>#REF!</v>
      </c>
      <c r="F400" s="279" t="e">
        <f t="shared" si="14"/>
        <v>#REF!</v>
      </c>
      <c r="G400" s="160"/>
      <c r="H400" s="6"/>
      <c r="I400" s="6"/>
      <c r="J400" s="133"/>
      <c r="K400" s="108"/>
      <c r="L400" s="134"/>
    </row>
    <row r="401" spans="1:12" ht="14.25" hidden="1" customHeight="1" x14ac:dyDescent="0.25">
      <c r="A401" s="345">
        <f>Лист1!B222</f>
        <v>0</v>
      </c>
      <c r="B401" s="78" t="s">
        <v>82</v>
      </c>
      <c r="C401" s="206"/>
      <c r="D401" s="161" t="e">
        <f>PRODUCT(Лист1!#REF!,$A$176)</f>
        <v>#REF!</v>
      </c>
      <c r="E401" s="298" t="e">
        <f>Лист1!#REF!</f>
        <v>#REF!</v>
      </c>
      <c r="F401" s="279" t="e">
        <f t="shared" si="14"/>
        <v>#REF!</v>
      </c>
      <c r="G401" s="160"/>
      <c r="H401" s="6"/>
      <c r="I401" s="6"/>
      <c r="J401" s="133"/>
      <c r="K401" s="108"/>
      <c r="L401" s="134"/>
    </row>
    <row r="402" spans="1:12" ht="16.5" hidden="1" x14ac:dyDescent="0.25">
      <c r="A402" s="345">
        <f>Лист1!B223</f>
        <v>0</v>
      </c>
      <c r="B402" s="78" t="s">
        <v>82</v>
      </c>
      <c r="C402" s="206"/>
      <c r="D402" s="161" t="e">
        <f>PRODUCT(Лист1!#REF!,$A$176)</f>
        <v>#REF!</v>
      </c>
      <c r="E402" s="298" t="e">
        <f>Лист1!#REF!</f>
        <v>#REF!</v>
      </c>
      <c r="F402" s="279" t="e">
        <f t="shared" si="14"/>
        <v>#REF!</v>
      </c>
      <c r="G402" s="160"/>
      <c r="H402" s="6"/>
      <c r="I402" s="6"/>
      <c r="J402" s="133"/>
      <c r="K402" s="108"/>
      <c r="L402" s="134"/>
    </row>
    <row r="403" spans="1:12" ht="16.5" hidden="1" x14ac:dyDescent="0.25">
      <c r="A403" s="345">
        <f>Лист1!B224</f>
        <v>0</v>
      </c>
      <c r="B403" s="78" t="s">
        <v>82</v>
      </c>
      <c r="C403" s="206"/>
      <c r="D403" s="161" t="e">
        <f>PRODUCT(Лист1!#REF!,$A$176)</f>
        <v>#REF!</v>
      </c>
      <c r="E403" s="298" t="e">
        <f>Лист1!#REF!</f>
        <v>#REF!</v>
      </c>
      <c r="F403" s="279" t="e">
        <f t="shared" si="14"/>
        <v>#REF!</v>
      </c>
      <c r="G403" s="160"/>
      <c r="H403" s="6"/>
      <c r="I403" s="6"/>
      <c r="J403" s="133"/>
      <c r="K403" s="108"/>
      <c r="L403" s="134"/>
    </row>
    <row r="404" spans="1:12" ht="16.5" hidden="1" x14ac:dyDescent="0.25">
      <c r="A404" s="345">
        <f>Лист1!B225</f>
        <v>0</v>
      </c>
      <c r="B404" s="78" t="s">
        <v>82</v>
      </c>
      <c r="C404" s="206"/>
      <c r="D404" s="161" t="e">
        <f>PRODUCT(Лист1!#REF!,$A$176)</f>
        <v>#REF!</v>
      </c>
      <c r="E404" s="298" t="e">
        <f>Лист1!#REF!</f>
        <v>#REF!</v>
      </c>
      <c r="F404" s="279" t="e">
        <f t="shared" si="14"/>
        <v>#REF!</v>
      </c>
      <c r="G404" s="160"/>
      <c r="H404" s="6"/>
      <c r="I404" s="6"/>
      <c r="J404" s="133"/>
      <c r="K404" s="108"/>
      <c r="L404" s="134"/>
    </row>
    <row r="405" spans="1:12" ht="16.5" hidden="1" x14ac:dyDescent="0.25">
      <c r="A405" s="345">
        <f>Лист1!B226</f>
        <v>0</v>
      </c>
      <c r="B405" s="78" t="s">
        <v>82</v>
      </c>
      <c r="C405" s="206"/>
      <c r="D405" s="161" t="e">
        <f>PRODUCT(Лист1!#REF!,$A$176)</f>
        <v>#REF!</v>
      </c>
      <c r="E405" s="298" t="e">
        <f>Лист1!#REF!</f>
        <v>#REF!</v>
      </c>
      <c r="F405" s="279" t="e">
        <f t="shared" si="14"/>
        <v>#REF!</v>
      </c>
      <c r="G405" s="160"/>
      <c r="H405" s="6"/>
      <c r="I405" s="6"/>
      <c r="J405" s="133"/>
      <c r="K405" s="108"/>
      <c r="L405" s="134"/>
    </row>
    <row r="406" spans="1:12" ht="16.5" hidden="1" x14ac:dyDescent="0.25">
      <c r="A406" s="345">
        <f>Лист1!B227</f>
        <v>0</v>
      </c>
      <c r="B406" s="78" t="s">
        <v>82</v>
      </c>
      <c r="C406" s="206"/>
      <c r="D406" s="161" t="e">
        <f>PRODUCT(Лист1!#REF!,$A$176)</f>
        <v>#REF!</v>
      </c>
      <c r="E406" s="298" t="e">
        <f>Лист1!#REF!</f>
        <v>#REF!</v>
      </c>
      <c r="F406" s="279" t="e">
        <f t="shared" si="14"/>
        <v>#REF!</v>
      </c>
      <c r="G406" s="160"/>
      <c r="H406" s="6"/>
      <c r="I406" s="6"/>
      <c r="J406" s="133"/>
      <c r="K406" s="108"/>
      <c r="L406" s="134"/>
    </row>
    <row r="407" spans="1:12" ht="16.5" hidden="1" x14ac:dyDescent="0.25">
      <c r="A407" s="345">
        <f>Лист1!B228</f>
        <v>0</v>
      </c>
      <c r="B407" s="78" t="s">
        <v>82</v>
      </c>
      <c r="C407" s="206"/>
      <c r="D407" s="161" t="e">
        <f>PRODUCT(Лист1!#REF!,$A$176)</f>
        <v>#REF!</v>
      </c>
      <c r="E407" s="298" t="e">
        <f>Лист1!#REF!</f>
        <v>#REF!</v>
      </c>
      <c r="F407" s="279" t="e">
        <f t="shared" si="14"/>
        <v>#REF!</v>
      </c>
      <c r="G407" s="160"/>
      <c r="H407" s="6"/>
      <c r="I407" s="6"/>
      <c r="J407" s="133"/>
      <c r="K407" s="108"/>
      <c r="L407" s="134"/>
    </row>
    <row r="408" spans="1:12" ht="16.5" hidden="1" x14ac:dyDescent="0.25">
      <c r="A408" s="345">
        <f>Лист1!B229</f>
        <v>0</v>
      </c>
      <c r="B408" s="78" t="s">
        <v>82</v>
      </c>
      <c r="C408" s="206"/>
      <c r="D408" s="161" t="e">
        <f>PRODUCT(Лист1!#REF!,$A$176)</f>
        <v>#REF!</v>
      </c>
      <c r="E408" s="298" t="e">
        <f>Лист1!#REF!</f>
        <v>#REF!</v>
      </c>
      <c r="F408" s="279" t="e">
        <f t="shared" si="14"/>
        <v>#REF!</v>
      </c>
      <c r="G408" s="160"/>
      <c r="H408" s="6"/>
      <c r="I408" s="6"/>
      <c r="J408" s="133"/>
      <c r="K408" s="108"/>
      <c r="L408" s="134"/>
    </row>
    <row r="409" spans="1:12" ht="16.5" hidden="1" x14ac:dyDescent="0.25">
      <c r="A409" s="345">
        <f>Лист1!B230</f>
        <v>0</v>
      </c>
      <c r="B409" s="78" t="s">
        <v>82</v>
      </c>
      <c r="C409" s="206"/>
      <c r="D409" s="161" t="e">
        <f>PRODUCT(Лист1!#REF!,$A$176)</f>
        <v>#REF!</v>
      </c>
      <c r="E409" s="298" t="e">
        <f>Лист1!#REF!</f>
        <v>#REF!</v>
      </c>
      <c r="F409" s="279" t="e">
        <f t="shared" si="14"/>
        <v>#REF!</v>
      </c>
      <c r="G409" s="160"/>
      <c r="H409" s="6"/>
      <c r="I409" s="6"/>
      <c r="J409" s="133"/>
      <c r="K409" s="108"/>
      <c r="L409" s="134"/>
    </row>
    <row r="410" spans="1:12" ht="16.5" hidden="1" x14ac:dyDescent="0.25">
      <c r="A410" s="345">
        <f>Лист1!B231</f>
        <v>0</v>
      </c>
      <c r="B410" s="78" t="s">
        <v>82</v>
      </c>
      <c r="C410" s="206"/>
      <c r="D410" s="161" t="e">
        <f>PRODUCT(Лист1!#REF!,$A$176)</f>
        <v>#REF!</v>
      </c>
      <c r="E410" s="298" t="e">
        <f>Лист1!#REF!</f>
        <v>#REF!</v>
      </c>
      <c r="F410" s="279" t="e">
        <f t="shared" si="14"/>
        <v>#REF!</v>
      </c>
      <c r="G410" s="160"/>
      <c r="H410" s="6"/>
      <c r="I410" s="6"/>
      <c r="J410" s="133"/>
      <c r="K410" s="108"/>
      <c r="L410" s="134"/>
    </row>
    <row r="411" spans="1:12" ht="16.5" hidden="1" x14ac:dyDescent="0.25">
      <c r="A411" s="345">
        <f>Лист1!B232</f>
        <v>0</v>
      </c>
      <c r="B411" s="78" t="s">
        <v>82</v>
      </c>
      <c r="C411" s="206"/>
      <c r="D411" s="161" t="e">
        <f>PRODUCT(Лист1!#REF!,$A$176)</f>
        <v>#REF!</v>
      </c>
      <c r="E411" s="298" t="e">
        <f>Лист1!#REF!</f>
        <v>#REF!</v>
      </c>
      <c r="F411" s="279" t="e">
        <f t="shared" si="14"/>
        <v>#REF!</v>
      </c>
      <c r="G411" s="160"/>
      <c r="H411" s="6"/>
      <c r="I411" s="6"/>
      <c r="J411" s="133"/>
      <c r="K411" s="108"/>
      <c r="L411" s="134"/>
    </row>
    <row r="412" spans="1:12" ht="16.5" hidden="1" x14ac:dyDescent="0.25">
      <c r="A412" s="345">
        <f>Лист1!B233</f>
        <v>0</v>
      </c>
      <c r="B412" s="78" t="s">
        <v>82</v>
      </c>
      <c r="C412" s="206"/>
      <c r="D412" s="161" t="e">
        <f>PRODUCT(Лист1!#REF!,$A$176)</f>
        <v>#REF!</v>
      </c>
      <c r="E412" s="298" t="e">
        <f>Лист1!#REF!</f>
        <v>#REF!</v>
      </c>
      <c r="F412" s="279" t="e">
        <f t="shared" si="14"/>
        <v>#REF!</v>
      </c>
      <c r="G412" s="160"/>
      <c r="H412" s="6"/>
      <c r="I412" s="6"/>
      <c r="J412" s="133"/>
      <c r="K412" s="108"/>
      <c r="L412" s="134"/>
    </row>
    <row r="413" spans="1:12" ht="16.5" hidden="1" x14ac:dyDescent="0.25">
      <c r="A413" s="345">
        <f>Лист1!B234</f>
        <v>0</v>
      </c>
      <c r="B413" s="78" t="s">
        <v>82</v>
      </c>
      <c r="C413" s="206"/>
      <c r="D413" s="161" t="e">
        <f>PRODUCT(Лист1!#REF!,$A$176)</f>
        <v>#REF!</v>
      </c>
      <c r="E413" s="298" t="e">
        <f>Лист1!#REF!</f>
        <v>#REF!</v>
      </c>
      <c r="F413" s="279" t="e">
        <f t="shared" si="14"/>
        <v>#REF!</v>
      </c>
      <c r="G413" s="160"/>
      <c r="H413" s="6"/>
      <c r="I413" s="6"/>
      <c r="J413" s="133"/>
      <c r="K413" s="108"/>
      <c r="L413" s="134"/>
    </row>
    <row r="414" spans="1:12" ht="16.5" hidden="1" x14ac:dyDescent="0.25">
      <c r="A414" s="345">
        <f>Лист1!B235</f>
        <v>0</v>
      </c>
      <c r="B414" s="78" t="s">
        <v>82</v>
      </c>
      <c r="C414" s="206"/>
      <c r="D414" s="161" t="e">
        <f>PRODUCT(Лист1!#REF!,$A$176)</f>
        <v>#REF!</v>
      </c>
      <c r="E414" s="298" t="e">
        <f>Лист1!#REF!</f>
        <v>#REF!</v>
      </c>
      <c r="F414" s="279" t="e">
        <f t="shared" si="14"/>
        <v>#REF!</v>
      </c>
      <c r="G414" s="160"/>
      <c r="H414" s="6"/>
      <c r="I414" s="6"/>
      <c r="J414" s="133"/>
      <c r="K414" s="108"/>
      <c r="L414" s="134"/>
    </row>
    <row r="415" spans="1:12" ht="16.5" hidden="1" x14ac:dyDescent="0.25">
      <c r="A415" s="345">
        <f>Лист1!B236</f>
        <v>0</v>
      </c>
      <c r="B415" s="78" t="s">
        <v>82</v>
      </c>
      <c r="C415" s="206"/>
      <c r="D415" s="161" t="e">
        <f>PRODUCT(Лист1!#REF!,$A$176)</f>
        <v>#REF!</v>
      </c>
      <c r="E415" s="298" t="e">
        <f>Лист1!#REF!</f>
        <v>#REF!</v>
      </c>
      <c r="F415" s="279" t="e">
        <f t="shared" si="14"/>
        <v>#REF!</v>
      </c>
      <c r="G415" s="160"/>
      <c r="H415" s="6"/>
      <c r="I415" s="6"/>
      <c r="J415" s="133"/>
      <c r="K415" s="108"/>
      <c r="L415" s="134"/>
    </row>
    <row r="416" spans="1:12" ht="16.5" hidden="1" x14ac:dyDescent="0.25">
      <c r="A416" s="345">
        <f>Лист1!B237</f>
        <v>0</v>
      </c>
      <c r="B416" s="78" t="s">
        <v>82</v>
      </c>
      <c r="C416" s="206"/>
      <c r="D416" s="161" t="e">
        <f>PRODUCT(Лист1!#REF!,$A$176)</f>
        <v>#REF!</v>
      </c>
      <c r="E416" s="298" t="e">
        <f>Лист1!#REF!</f>
        <v>#REF!</v>
      </c>
      <c r="F416" s="279" t="e">
        <f t="shared" si="14"/>
        <v>#REF!</v>
      </c>
      <c r="G416" s="160"/>
      <c r="H416" s="6"/>
      <c r="I416" s="6"/>
      <c r="J416" s="133"/>
      <c r="K416" s="108"/>
      <c r="L416" s="134"/>
    </row>
    <row r="417" spans="1:12" ht="16.5" hidden="1" x14ac:dyDescent="0.25">
      <c r="A417" s="345">
        <f>Лист1!B238</f>
        <v>0</v>
      </c>
      <c r="B417" s="78" t="s">
        <v>82</v>
      </c>
      <c r="C417" s="206"/>
      <c r="D417" s="161" t="e">
        <f>PRODUCT(Лист1!#REF!,$A$176)</f>
        <v>#REF!</v>
      </c>
      <c r="E417" s="298" t="e">
        <f>Лист1!#REF!</f>
        <v>#REF!</v>
      </c>
      <c r="F417" s="279" t="e">
        <f t="shared" si="14"/>
        <v>#REF!</v>
      </c>
      <c r="G417" s="160"/>
      <c r="H417" s="6"/>
      <c r="I417" s="6"/>
      <c r="J417" s="133"/>
      <c r="K417" s="108"/>
      <c r="L417" s="134"/>
    </row>
    <row r="418" spans="1:12" ht="16.5" hidden="1" x14ac:dyDescent="0.25">
      <c r="A418" s="345">
        <f>Лист1!B239</f>
        <v>0</v>
      </c>
      <c r="B418" s="78" t="s">
        <v>82</v>
      </c>
      <c r="C418" s="206"/>
      <c r="D418" s="161" t="e">
        <f>PRODUCT(Лист1!#REF!,$A$176)</f>
        <v>#REF!</v>
      </c>
      <c r="E418" s="298" t="e">
        <f>Лист1!#REF!</f>
        <v>#REF!</v>
      </c>
      <c r="F418" s="279" t="e">
        <f t="shared" si="14"/>
        <v>#REF!</v>
      </c>
      <c r="G418" s="160"/>
      <c r="H418" s="6"/>
      <c r="I418" s="6"/>
      <c r="J418" s="133"/>
      <c r="K418" s="108"/>
      <c r="L418" s="134"/>
    </row>
    <row r="419" spans="1:12" ht="16.5" hidden="1" x14ac:dyDescent="0.25">
      <c r="A419" s="345">
        <f>Лист1!B240</f>
        <v>0</v>
      </c>
      <c r="B419" s="78" t="s">
        <v>82</v>
      </c>
      <c r="C419" s="206"/>
      <c r="D419" s="161" t="e">
        <f>PRODUCT(Лист1!#REF!,$A$176)</f>
        <v>#REF!</v>
      </c>
      <c r="E419" s="298" t="e">
        <f>Лист1!#REF!</f>
        <v>#REF!</v>
      </c>
      <c r="F419" s="279" t="e">
        <f t="shared" si="14"/>
        <v>#REF!</v>
      </c>
      <c r="G419" s="160"/>
      <c r="H419" s="6"/>
      <c r="I419" s="6"/>
      <c r="J419" s="133"/>
      <c r="K419" s="108"/>
      <c r="L419" s="134"/>
    </row>
    <row r="420" spans="1:12" ht="16.5" hidden="1" x14ac:dyDescent="0.25">
      <c r="A420" s="345">
        <f>Лист1!B241</f>
        <v>0</v>
      </c>
      <c r="B420" s="78" t="s">
        <v>82</v>
      </c>
      <c r="C420" s="206"/>
      <c r="D420" s="161" t="e">
        <f>PRODUCT(Лист1!#REF!,$A$176)</f>
        <v>#REF!</v>
      </c>
      <c r="E420" s="298" t="e">
        <f>Лист1!#REF!</f>
        <v>#REF!</v>
      </c>
      <c r="F420" s="279" t="e">
        <f t="shared" si="14"/>
        <v>#REF!</v>
      </c>
      <c r="G420" s="160"/>
      <c r="H420" s="6"/>
      <c r="I420" s="6"/>
      <c r="J420" s="133"/>
      <c r="K420" s="108"/>
      <c r="L420" s="134"/>
    </row>
    <row r="421" spans="1:12" ht="16.5" hidden="1" x14ac:dyDescent="0.25">
      <c r="A421" s="345">
        <f>Лист1!B242</f>
        <v>0</v>
      </c>
      <c r="B421" s="78" t="s">
        <v>82</v>
      </c>
      <c r="C421" s="206"/>
      <c r="D421" s="161" t="e">
        <f>PRODUCT(Лист1!#REF!,$A$176)</f>
        <v>#REF!</v>
      </c>
      <c r="E421" s="298" t="e">
        <f>Лист1!#REF!</f>
        <v>#REF!</v>
      </c>
      <c r="F421" s="279" t="e">
        <f t="shared" si="14"/>
        <v>#REF!</v>
      </c>
      <c r="G421" s="160"/>
      <c r="H421" s="6"/>
      <c r="I421" s="6"/>
      <c r="J421" s="133"/>
      <c r="K421" s="108"/>
      <c r="L421" s="134"/>
    </row>
    <row r="422" spans="1:12" ht="16.5" hidden="1" x14ac:dyDescent="0.25">
      <c r="A422" s="345">
        <f>Лист1!B243</f>
        <v>0</v>
      </c>
      <c r="B422" s="78" t="s">
        <v>82</v>
      </c>
      <c r="C422" s="206"/>
      <c r="D422" s="161" t="e">
        <f>PRODUCT(Лист1!#REF!,$A$176)</f>
        <v>#REF!</v>
      </c>
      <c r="E422" s="298" t="e">
        <f>Лист1!#REF!</f>
        <v>#REF!</v>
      </c>
      <c r="F422" s="279" t="e">
        <f t="shared" si="14"/>
        <v>#REF!</v>
      </c>
      <c r="G422" s="160"/>
      <c r="H422" s="6"/>
      <c r="I422" s="6"/>
      <c r="J422" s="133"/>
      <c r="K422" s="108"/>
      <c r="L422" s="134"/>
    </row>
    <row r="423" spans="1:12" ht="16.5" hidden="1" x14ac:dyDescent="0.25">
      <c r="A423" s="345">
        <f>Лист1!B244</f>
        <v>0</v>
      </c>
      <c r="B423" s="78" t="s">
        <v>82</v>
      </c>
      <c r="C423" s="206"/>
      <c r="D423" s="161" t="e">
        <f>PRODUCT(Лист1!#REF!,$A$176)</f>
        <v>#REF!</v>
      </c>
      <c r="E423" s="298" t="e">
        <f>Лист1!#REF!</f>
        <v>#REF!</v>
      </c>
      <c r="F423" s="279" t="e">
        <f t="shared" si="14"/>
        <v>#REF!</v>
      </c>
      <c r="G423" s="160"/>
      <c r="H423" s="6"/>
      <c r="I423" s="6"/>
      <c r="J423" s="133"/>
      <c r="K423" s="108"/>
      <c r="L423" s="134"/>
    </row>
    <row r="424" spans="1:12" ht="16.5" hidden="1" x14ac:dyDescent="0.25">
      <c r="A424" s="345">
        <f>Лист1!B245</f>
        <v>0</v>
      </c>
      <c r="B424" s="78" t="s">
        <v>82</v>
      </c>
      <c r="C424" s="206"/>
      <c r="D424" s="161" t="e">
        <f>PRODUCT(Лист1!#REF!,$A$176)</f>
        <v>#REF!</v>
      </c>
      <c r="E424" s="298" t="e">
        <f>Лист1!#REF!</f>
        <v>#REF!</v>
      </c>
      <c r="F424" s="279" t="e">
        <f t="shared" si="14"/>
        <v>#REF!</v>
      </c>
      <c r="G424" s="160"/>
      <c r="H424" s="6"/>
      <c r="I424" s="6"/>
      <c r="J424" s="133"/>
      <c r="K424" s="108"/>
      <c r="L424" s="134"/>
    </row>
    <row r="425" spans="1:12" ht="16.5" hidden="1" x14ac:dyDescent="0.25">
      <c r="A425" s="345">
        <f>Лист1!B246</f>
        <v>0</v>
      </c>
      <c r="B425" s="78" t="s">
        <v>82</v>
      </c>
      <c r="C425" s="206"/>
      <c r="D425" s="161" t="e">
        <f>PRODUCT(Лист1!#REF!,$A$176)</f>
        <v>#REF!</v>
      </c>
      <c r="E425" s="298" t="e">
        <f>Лист1!#REF!</f>
        <v>#REF!</v>
      </c>
      <c r="F425" s="279" t="e">
        <f t="shared" si="14"/>
        <v>#REF!</v>
      </c>
      <c r="G425" s="160"/>
      <c r="H425" s="6"/>
      <c r="I425" s="6"/>
      <c r="J425" s="133"/>
      <c r="K425" s="108"/>
      <c r="L425" s="134"/>
    </row>
    <row r="426" spans="1:12" ht="18.75" x14ac:dyDescent="0.25">
      <c r="A426" s="631" t="s">
        <v>31</v>
      </c>
      <c r="B426" s="632"/>
      <c r="C426" s="632"/>
      <c r="D426" s="632"/>
      <c r="E426" s="633"/>
      <c r="F426" s="425">
        <f>SUM(F180:F286)</f>
        <v>321247.02500000002</v>
      </c>
      <c r="G426" s="160"/>
      <c r="H426" s="6"/>
      <c r="I426" s="6"/>
    </row>
    <row r="427" spans="1:12" ht="15.75" x14ac:dyDescent="0.25">
      <c r="A427" s="6"/>
      <c r="B427" s="6"/>
      <c r="C427" s="6"/>
      <c r="D427" s="6"/>
      <c r="E427" s="160"/>
      <c r="F427" s="6"/>
      <c r="G427" s="160"/>
      <c r="H427" s="6"/>
      <c r="I427" s="6"/>
    </row>
    <row r="428" spans="1:12" ht="15.75" x14ac:dyDescent="0.25">
      <c r="A428" s="6"/>
      <c r="B428" s="6"/>
      <c r="C428" s="6"/>
      <c r="D428" s="6"/>
      <c r="E428" s="6"/>
      <c r="F428" s="6"/>
    </row>
  </sheetData>
  <autoFilter ref="A178:I341" xr:uid="{00000000-0009-0000-0000-000007000000}"/>
  <mergeCells count="143">
    <mergeCell ref="B35:C35"/>
    <mergeCell ref="A76:F76"/>
    <mergeCell ref="G46:G47"/>
    <mergeCell ref="A103:F103"/>
    <mergeCell ref="I79:I81"/>
    <mergeCell ref="A82:A83"/>
    <mergeCell ref="B82:B83"/>
    <mergeCell ref="D82:D83"/>
    <mergeCell ref="E82:E83"/>
    <mergeCell ref="F82:F83"/>
    <mergeCell ref="G82:G83"/>
    <mergeCell ref="I82:I83"/>
    <mergeCell ref="A89:F89"/>
    <mergeCell ref="D93:F93"/>
    <mergeCell ref="A43:F43"/>
    <mergeCell ref="A46:B47"/>
    <mergeCell ref="D46:D47"/>
    <mergeCell ref="A77:H77"/>
    <mergeCell ref="B79:B81"/>
    <mergeCell ref="D79:D81"/>
    <mergeCell ref="E79:F79"/>
    <mergeCell ref="G79:G81"/>
    <mergeCell ref="B41:C41"/>
    <mergeCell ref="B42:C42"/>
    <mergeCell ref="A4:E4"/>
    <mergeCell ref="A5:E5"/>
    <mergeCell ref="A6:E6"/>
    <mergeCell ref="A7:E7"/>
    <mergeCell ref="A16:F16"/>
    <mergeCell ref="A18:F18"/>
    <mergeCell ref="A19:B19"/>
    <mergeCell ref="D8:E8"/>
    <mergeCell ref="D9:E9"/>
    <mergeCell ref="D10:E10"/>
    <mergeCell ref="D11:E11"/>
    <mergeCell ref="D12:E12"/>
    <mergeCell ref="D14:E14"/>
    <mergeCell ref="A15:I15"/>
    <mergeCell ref="B32:C32"/>
    <mergeCell ref="B34:C34"/>
    <mergeCell ref="A58:B58"/>
    <mergeCell ref="A75:B75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G56:G57"/>
    <mergeCell ref="A36:H36"/>
    <mergeCell ref="A37:A39"/>
    <mergeCell ref="B37:C39"/>
    <mergeCell ref="D37:E37"/>
    <mergeCell ref="D38:D39"/>
    <mergeCell ref="E38:E39"/>
    <mergeCell ref="F38:F39"/>
    <mergeCell ref="B40:C40"/>
    <mergeCell ref="A49:B49"/>
    <mergeCell ref="A50:B50"/>
    <mergeCell ref="A54:F54"/>
    <mergeCell ref="A56:B57"/>
    <mergeCell ref="D105:D106"/>
    <mergeCell ref="E105:E106"/>
    <mergeCell ref="F105:F106"/>
    <mergeCell ref="A130:F130"/>
    <mergeCell ref="A132:A133"/>
    <mergeCell ref="B132:B133"/>
    <mergeCell ref="D132:D133"/>
    <mergeCell ref="E132:E133"/>
    <mergeCell ref="A120:F120"/>
    <mergeCell ref="E123:E124"/>
    <mergeCell ref="F123:F124"/>
    <mergeCell ref="A126:B126"/>
    <mergeCell ref="A105:A106"/>
    <mergeCell ref="B105:B106"/>
    <mergeCell ref="B96:C96"/>
    <mergeCell ref="A92:H92"/>
    <mergeCell ref="A93:A95"/>
    <mergeCell ref="B93:C95"/>
    <mergeCell ref="D94:D95"/>
    <mergeCell ref="E94:E95"/>
    <mergeCell ref="F94:F95"/>
    <mergeCell ref="G143:G144"/>
    <mergeCell ref="A148:F148"/>
    <mergeCell ref="A149:F149"/>
    <mergeCell ref="A151:A152"/>
    <mergeCell ref="B151:B152"/>
    <mergeCell ref="D151:D152"/>
    <mergeCell ref="F132:F133"/>
    <mergeCell ref="A114:E114"/>
    <mergeCell ref="E151:E152"/>
    <mergeCell ref="F151:F152"/>
    <mergeCell ref="A143:A144"/>
    <mergeCell ref="B143:B144"/>
    <mergeCell ref="D143:D144"/>
    <mergeCell ref="E143:E144"/>
    <mergeCell ref="F143:F144"/>
    <mergeCell ref="A127:B127"/>
    <mergeCell ref="A128:B128"/>
    <mergeCell ref="A129:B129"/>
    <mergeCell ref="A141:F141"/>
    <mergeCell ref="G132:G133"/>
    <mergeCell ref="A123:B124"/>
    <mergeCell ref="D123:D124"/>
    <mergeCell ref="G123:G124"/>
    <mergeCell ref="A125:B125"/>
    <mergeCell ref="A426:E426"/>
    <mergeCell ref="A140:F140"/>
    <mergeCell ref="A174:E174"/>
    <mergeCell ref="A175:F175"/>
    <mergeCell ref="A176:F176"/>
    <mergeCell ref="A177:A178"/>
    <mergeCell ref="B177:B178"/>
    <mergeCell ref="D177:D178"/>
    <mergeCell ref="E177:E178"/>
    <mergeCell ref="F177:F178"/>
    <mergeCell ref="A48:B48"/>
    <mergeCell ref="D56:D57"/>
    <mergeCell ref="E56:E57"/>
    <mergeCell ref="F56:F57"/>
    <mergeCell ref="A1:I1"/>
    <mergeCell ref="E46:E47"/>
    <mergeCell ref="F46:F47"/>
    <mergeCell ref="B3:I3"/>
    <mergeCell ref="G20:G22"/>
    <mergeCell ref="I20:I22"/>
    <mergeCell ref="A23:A24"/>
    <mergeCell ref="B23:B24"/>
    <mergeCell ref="D23:D24"/>
    <mergeCell ref="E23:E24"/>
    <mergeCell ref="F23:F24"/>
    <mergeCell ref="G23:G24"/>
    <mergeCell ref="I23:I24"/>
    <mergeCell ref="A20:A22"/>
    <mergeCell ref="B20:B22"/>
    <mergeCell ref="D20:D22"/>
    <mergeCell ref="E20:F20"/>
    <mergeCell ref="F21:F22"/>
    <mergeCell ref="A51:B51"/>
    <mergeCell ref="A53:B53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2" manualBreakCount="2">
    <brk id="140" max="8" man="1"/>
    <brk id="242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109375" customWidth="1"/>
    <col min="2" max="2" width="10.7109375" customWidth="1"/>
    <col min="3" max="3" width="15.7109375" customWidth="1"/>
    <col min="4" max="4" width="16.42578125" customWidth="1"/>
    <col min="5" max="5" width="18.5703125" customWidth="1"/>
    <col min="6" max="6" width="18.7109375" customWidth="1"/>
    <col min="7" max="7" width="17" customWidth="1"/>
    <col min="8" max="8" width="16.42578125" customWidth="1"/>
    <col min="9" max="9" width="12.85546875" customWidth="1"/>
  </cols>
  <sheetData>
    <row r="1" spans="1:9" ht="15.75" x14ac:dyDescent="0.25">
      <c r="A1" s="729" t="s">
        <v>69</v>
      </c>
      <c r="B1" s="729"/>
      <c r="C1" s="729"/>
      <c r="D1" s="729"/>
      <c r="E1" s="729"/>
      <c r="F1" s="729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63" x14ac:dyDescent="0.25">
      <c r="A3" s="13" t="s">
        <v>58</v>
      </c>
      <c r="B3" s="14" t="s">
        <v>2</v>
      </c>
      <c r="C3" s="14" t="s">
        <v>59</v>
      </c>
      <c r="D3" s="14" t="s">
        <v>60</v>
      </c>
      <c r="E3" s="13" t="s">
        <v>61</v>
      </c>
      <c r="F3" s="14" t="s">
        <v>62</v>
      </c>
      <c r="G3" s="13" t="s">
        <v>63</v>
      </c>
      <c r="H3" s="13" t="s">
        <v>64</v>
      </c>
      <c r="I3" s="24" t="s">
        <v>65</v>
      </c>
    </row>
    <row r="4" spans="1:9" ht="15.75" x14ac:dyDescent="0.25">
      <c r="A4" s="15" t="s">
        <v>70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3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6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инновации+добровольчество0,3625</vt:lpstr>
      <vt:lpstr>Лист1</vt:lpstr>
      <vt:lpstr>натур показатели патриотика</vt:lpstr>
      <vt:lpstr>патриотика0,3625</vt:lpstr>
      <vt:lpstr>натур показатели таланты+инициа</vt:lpstr>
      <vt:lpstr>таланты+инициативы0,275</vt:lpstr>
      <vt:lpstr>Лист3</vt:lpstr>
      <vt:lpstr>затраты!Область_печати</vt:lpstr>
      <vt:lpstr>'инновации+добровольчество0,3625'!Область_печати</vt:lpstr>
      <vt:lpstr>'патриотика0,3625'!Область_печати</vt:lpstr>
      <vt:lpstr>'таланты+инициативы0,275'!Область_печати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2024-08-21T03:59:59Z</dcterms:modified>
</cp:coreProperties>
</file>