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 defaultThemeVersion="124226"/>
  <xr:revisionPtr revIDLastSave="0" documentId="13_ncr:1_{6791D415-9228-41FD-8B26-F983DF3227EB}" xr6:coauthVersionLast="47" xr6:coauthVersionMax="47" xr10:uidLastSave="{00000000-0000-0000-0000-000000000000}"/>
  <bookViews>
    <workbookView xWindow="-120" yWindow="-120" windowWidth="29040" windowHeight="15840" tabRatio="891" activeTab="7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25" sheetId="31" r:id="rId3"/>
    <sheet name="Лист1" sheetId="41" r:id="rId4"/>
    <sheet name="натур показатели патриотика" sheetId="39" r:id="rId5"/>
    <sheet name="патриотика0,3625" sheetId="14" r:id="rId6"/>
    <sheet name="натур показатели таланты+инициа" sheetId="40" r:id="rId7"/>
    <sheet name="таланты+инициативы0,275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'инновации+добровольчество0,3625'!$A$176:$I$368</definedName>
    <definedName name="_xlnm._FilterDatabase" localSheetId="7" hidden="1">'таланты+инициативы0,275'!$A$176:$I$339</definedName>
    <definedName name="_xlnm.Print_Area" localSheetId="0">затраты!$A$1:$K$24</definedName>
    <definedName name="_xlnm.Print_Area" localSheetId="2">'инновации+добровольчество0,3625'!$A$1:$I$430</definedName>
    <definedName name="_xlnm.Print_Area" localSheetId="5">'патриотика0,3625'!$A$1:$I$456</definedName>
    <definedName name="_xlnm.Print_Area" localSheetId="7">'таланты+инициативы0,275'!$A$1:$I$424</definedName>
  </definedNames>
  <calcPr calcId="181029"/>
  <fileRecoveryPr autoRecover="0"/>
</workbook>
</file>

<file path=xl/calcChain.xml><?xml version="1.0" encoding="utf-8"?>
<calcChain xmlns="http://schemas.openxmlformats.org/spreadsheetml/2006/main">
  <c r="A139" i="31" l="1"/>
  <c r="B81" i="31"/>
  <c r="H81" i="31" s="1"/>
  <c r="A81" i="31"/>
  <c r="J49" i="31"/>
  <c r="I26" i="14"/>
  <c r="G26" i="31"/>
  <c r="E22" i="31"/>
  <c r="E73" i="31" s="1"/>
  <c r="F15" i="31"/>
  <c r="D14" i="31"/>
  <c r="C105" i="39"/>
  <c r="D239" i="14"/>
  <c r="J245" i="14"/>
  <c r="J246" i="14"/>
  <c r="J247" i="14"/>
  <c r="J248" i="14"/>
  <c r="J249" i="14"/>
  <c r="J250" i="14"/>
  <c r="J251" i="14"/>
  <c r="J252" i="14"/>
  <c r="J253" i="14"/>
  <c r="J254" i="14"/>
  <c r="J255" i="14"/>
  <c r="J256" i="14"/>
  <c r="J257" i="14"/>
  <c r="J258" i="14"/>
  <c r="J259" i="14"/>
  <c r="J260" i="14"/>
  <c r="J261" i="14"/>
  <c r="J262" i="14"/>
  <c r="J263" i="14"/>
  <c r="J264" i="14"/>
  <c r="J265" i="14"/>
  <c r="J266" i="14"/>
  <c r="J267" i="14"/>
  <c r="J268" i="14"/>
  <c r="J269" i="14"/>
  <c r="J270" i="14"/>
  <c r="J271" i="14"/>
  <c r="J272" i="14"/>
  <c r="J273" i="14"/>
  <c r="J274" i="14"/>
  <c r="J275" i="14"/>
  <c r="J276" i="14"/>
  <c r="J277" i="14"/>
  <c r="J278" i="14"/>
  <c r="J279" i="14"/>
  <c r="J280" i="14"/>
  <c r="J281" i="14"/>
  <c r="J282" i="14"/>
  <c r="J283" i="14"/>
  <c r="J284" i="14"/>
  <c r="J285" i="14"/>
  <c r="J286" i="14"/>
  <c r="J287" i="14"/>
  <c r="J288" i="14"/>
  <c r="J289" i="14"/>
  <c r="J290" i="14"/>
  <c r="J291" i="14"/>
  <c r="J292" i="14"/>
  <c r="J293" i="14"/>
  <c r="J294" i="14"/>
  <c r="J295" i="14"/>
  <c r="J296" i="14"/>
  <c r="J297" i="14"/>
  <c r="J298" i="14"/>
  <c r="J299" i="14"/>
  <c r="J300" i="14"/>
  <c r="J301" i="14"/>
  <c r="J302" i="14"/>
  <c r="J303" i="14"/>
  <c r="J304" i="14"/>
  <c r="J305" i="14"/>
  <c r="J306" i="14"/>
  <c r="J307" i="14"/>
  <c r="J308" i="14"/>
  <c r="J309" i="14"/>
  <c r="J310" i="14"/>
  <c r="J311" i="14"/>
  <c r="J312" i="14"/>
  <c r="J313" i="14"/>
  <c r="J314" i="14"/>
  <c r="J315" i="14"/>
  <c r="J316" i="14"/>
  <c r="J317" i="14"/>
  <c r="J318" i="14"/>
  <c r="J319" i="14"/>
  <c r="J320" i="14"/>
  <c r="J321" i="14"/>
  <c r="J322" i="14"/>
  <c r="J323" i="14"/>
  <c r="J324" i="14"/>
  <c r="J325" i="14"/>
  <c r="J326" i="14"/>
  <c r="J327" i="14"/>
  <c r="J328" i="14"/>
  <c r="J329" i="14"/>
  <c r="J330" i="14"/>
  <c r="J331" i="14"/>
  <c r="J332" i="14"/>
  <c r="J333" i="14"/>
  <c r="J334" i="14"/>
  <c r="J335" i="14"/>
  <c r="J336" i="14"/>
  <c r="J337" i="14"/>
  <c r="J338" i="14"/>
  <c r="J339" i="14"/>
  <c r="J340" i="14"/>
  <c r="J341" i="14"/>
  <c r="J342" i="14"/>
  <c r="J343" i="14"/>
  <c r="J344" i="14"/>
  <c r="J345" i="14"/>
  <c r="J346" i="14"/>
  <c r="J347" i="14"/>
  <c r="J348" i="14"/>
  <c r="J349" i="14"/>
  <c r="J350" i="14"/>
  <c r="J351" i="14"/>
  <c r="J352" i="14"/>
  <c r="J353" i="14"/>
  <c r="J354" i="14"/>
  <c r="J355" i="14"/>
  <c r="J356" i="14"/>
  <c r="J357" i="14"/>
  <c r="J358" i="14"/>
  <c r="J359" i="14"/>
  <c r="J360" i="14"/>
  <c r="J361" i="14"/>
  <c r="J362" i="14"/>
  <c r="J363" i="14"/>
  <c r="J364" i="14"/>
  <c r="J365" i="14"/>
  <c r="J366" i="14"/>
  <c r="J367" i="14"/>
  <c r="J368" i="14"/>
  <c r="J369" i="14"/>
  <c r="J370" i="14"/>
  <c r="J371" i="14"/>
  <c r="J372" i="14"/>
  <c r="J373" i="14"/>
  <c r="J374" i="14"/>
  <c r="J375" i="14"/>
  <c r="J376" i="14"/>
  <c r="J377" i="14"/>
  <c r="J378" i="14"/>
  <c r="J379" i="14"/>
  <c r="J380" i="14"/>
  <c r="J381" i="14"/>
  <c r="J382" i="14"/>
  <c r="J383" i="14"/>
  <c r="J384" i="14"/>
  <c r="J385" i="14"/>
  <c r="J386" i="14"/>
  <c r="J387" i="14"/>
  <c r="J388" i="14"/>
  <c r="J389" i="14"/>
  <c r="J390" i="14"/>
  <c r="J391" i="14"/>
  <c r="J392" i="14"/>
  <c r="J393" i="14"/>
  <c r="J394" i="14"/>
  <c r="J395" i="14"/>
  <c r="J396" i="14"/>
  <c r="J397" i="14"/>
  <c r="J398" i="14"/>
  <c r="J399" i="14"/>
  <c r="J400" i="14"/>
  <c r="J401" i="14"/>
  <c r="J402" i="14"/>
  <c r="J403" i="14"/>
  <c r="J404" i="14"/>
  <c r="J405" i="14"/>
  <c r="J406" i="14"/>
  <c r="J407" i="14"/>
  <c r="J408" i="14"/>
  <c r="J409" i="14"/>
  <c r="J410" i="14"/>
  <c r="J411" i="14"/>
  <c r="J412" i="14"/>
  <c r="J413" i="14"/>
  <c r="J414" i="14"/>
  <c r="J415" i="14"/>
  <c r="J416" i="14"/>
  <c r="J417" i="14"/>
  <c r="J418" i="14"/>
  <c r="J419" i="14"/>
  <c r="J420" i="14"/>
  <c r="J421" i="14"/>
  <c r="J422" i="14"/>
  <c r="J423" i="14"/>
  <c r="J424" i="14"/>
  <c r="J425" i="14"/>
  <c r="J426" i="14"/>
  <c r="J427" i="14"/>
  <c r="J428" i="14"/>
  <c r="J429" i="14"/>
  <c r="J430" i="14"/>
  <c r="J431" i="14"/>
  <c r="J432" i="14"/>
  <c r="J433" i="14"/>
  <c r="J434" i="14"/>
  <c r="J435" i="14"/>
  <c r="J436" i="14"/>
  <c r="J437" i="14"/>
  <c r="J438" i="14"/>
  <c r="J439" i="14"/>
  <c r="J440" i="14"/>
  <c r="J441" i="14"/>
  <c r="J442" i="14"/>
  <c r="J443" i="14"/>
  <c r="J444" i="14"/>
  <c r="J445" i="14"/>
  <c r="J446" i="14"/>
  <c r="J447" i="14"/>
  <c r="J448" i="14"/>
  <c r="J449" i="14"/>
  <c r="J450" i="14"/>
  <c r="J451" i="14"/>
  <c r="J452" i="14"/>
  <c r="J453" i="14"/>
  <c r="J454" i="14"/>
  <c r="J455" i="14"/>
  <c r="D243" i="14"/>
  <c r="D242" i="14"/>
  <c r="D241" i="14"/>
  <c r="D240" i="14"/>
  <c r="D236" i="14"/>
  <c r="D235" i="14"/>
  <c r="D234" i="14"/>
  <c r="D233" i="14"/>
  <c r="D232" i="14"/>
  <c r="D231" i="14"/>
  <c r="D230" i="14"/>
  <c r="D229" i="14"/>
  <c r="D228" i="14"/>
  <c r="D227" i="14"/>
  <c r="D244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E211" i="14"/>
  <c r="E212" i="14"/>
  <c r="E213" i="14"/>
  <c r="E214" i="14"/>
  <c r="E215" i="14"/>
  <c r="E216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10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10" i="14"/>
  <c r="E179" i="14"/>
  <c r="E180" i="14"/>
  <c r="E181" i="14"/>
  <c r="E182" i="14"/>
  <c r="E183" i="14"/>
  <c r="E184" i="14"/>
  <c r="E185" i="14"/>
  <c r="E186" i="14"/>
  <c r="E187" i="14"/>
  <c r="E188" i="14"/>
  <c r="E189" i="14"/>
  <c r="E190" i="14"/>
  <c r="E191" i="14"/>
  <c r="E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178" i="14"/>
  <c r="A171" i="14"/>
  <c r="B100" i="14"/>
  <c r="H100" i="14" s="1"/>
  <c r="A100" i="14"/>
  <c r="A89" i="14"/>
  <c r="G84" i="14"/>
  <c r="G81" i="14"/>
  <c r="E23" i="14"/>
  <c r="E21" i="14"/>
  <c r="E92" i="14" s="1"/>
  <c r="F14" i="14"/>
  <c r="D13" i="14"/>
  <c r="E85" i="40"/>
  <c r="E86" i="40"/>
  <c r="E87" i="40"/>
  <c r="E88" i="40"/>
  <c r="E89" i="40"/>
  <c r="E90" i="40"/>
  <c r="E91" i="40"/>
  <c r="E92" i="40"/>
  <c r="E93" i="40"/>
  <c r="E94" i="40"/>
  <c r="E95" i="40"/>
  <c r="E96" i="40"/>
  <c r="E97" i="40"/>
  <c r="E98" i="40"/>
  <c r="E99" i="40"/>
  <c r="E100" i="40"/>
  <c r="E101" i="40"/>
  <c r="E102" i="40"/>
  <c r="E103" i="40"/>
  <c r="E104" i="40"/>
  <c r="E105" i="40"/>
  <c r="E106" i="40"/>
  <c r="E107" i="40"/>
  <c r="E108" i="40"/>
  <c r="E109" i="40"/>
  <c r="E110" i="40"/>
  <c r="E111" i="40"/>
  <c r="E112" i="40"/>
  <c r="E113" i="40"/>
  <c r="E114" i="40"/>
  <c r="E115" i="40"/>
  <c r="E116" i="40"/>
  <c r="E117" i="40"/>
  <c r="E118" i="40"/>
  <c r="C85" i="40"/>
  <c r="C86" i="40"/>
  <c r="C87" i="40"/>
  <c r="C88" i="40"/>
  <c r="C89" i="40"/>
  <c r="C90" i="40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3" i="40"/>
  <c r="C104" i="40"/>
  <c r="C105" i="40"/>
  <c r="C106" i="40"/>
  <c r="C107" i="40"/>
  <c r="C108" i="40"/>
  <c r="C109" i="40"/>
  <c r="C110" i="40"/>
  <c r="C111" i="40"/>
  <c r="C112" i="40"/>
  <c r="C113" i="40"/>
  <c r="C114" i="40"/>
  <c r="C115" i="40"/>
  <c r="C116" i="40"/>
  <c r="C117" i="40"/>
  <c r="C118" i="40"/>
  <c r="E33" i="15"/>
  <c r="E35" i="15" s="1"/>
  <c r="F33" i="15"/>
  <c r="G33" i="15" s="1"/>
  <c r="B34" i="15"/>
  <c r="B41" i="15" s="1"/>
  <c r="D34" i="15"/>
  <c r="D35" i="15" s="1"/>
  <c r="E34" i="15"/>
  <c r="F34" i="15"/>
  <c r="G34" i="15" s="1"/>
  <c r="B35" i="15"/>
  <c r="F35" i="15"/>
  <c r="E41" i="15"/>
  <c r="E42" i="15" s="1"/>
  <c r="D42" i="15"/>
  <c r="B44" i="15"/>
  <c r="D45" i="15"/>
  <c r="E49" i="15" s="1"/>
  <c r="A49" i="15"/>
  <c r="D49" i="15"/>
  <c r="A50" i="15"/>
  <c r="D50" i="15"/>
  <c r="E50" i="15"/>
  <c r="A51" i="15"/>
  <c r="D51" i="15"/>
  <c r="E51" i="15"/>
  <c r="A52" i="15"/>
  <c r="D52" i="15"/>
  <c r="E52" i="15"/>
  <c r="F52" i="15"/>
  <c r="C76" i="40"/>
  <c r="C38" i="40"/>
  <c r="C39" i="40"/>
  <c r="C40" i="40"/>
  <c r="C41" i="40"/>
  <c r="C42" i="40"/>
  <c r="C43" i="40"/>
  <c r="C44" i="40"/>
  <c r="C45" i="40"/>
  <c r="C46" i="40"/>
  <c r="C47" i="40"/>
  <c r="C48" i="40"/>
  <c r="C49" i="40"/>
  <c r="E25" i="40"/>
  <c r="E26" i="40"/>
  <c r="E27" i="40"/>
  <c r="D27" i="40"/>
  <c r="D25" i="40"/>
  <c r="D26" i="40"/>
  <c r="C25" i="40"/>
  <c r="C26" i="40"/>
  <c r="C27" i="40"/>
  <c r="F103" i="15"/>
  <c r="D112" i="15" s="1"/>
  <c r="B96" i="15"/>
  <c r="B98" i="15" s="1"/>
  <c r="G73" i="15"/>
  <c r="B42" i="15" l="1"/>
  <c r="G35" i="15"/>
  <c r="B97" i="15"/>
  <c r="D109" i="15"/>
  <c r="D111" i="15"/>
  <c r="H87" i="15" l="1"/>
  <c r="H86" i="15"/>
  <c r="H85" i="15"/>
  <c r="H84" i="15"/>
  <c r="H83" i="15"/>
  <c r="D87" i="15"/>
  <c r="H26" i="15"/>
  <c r="H25" i="15"/>
  <c r="E87" i="15" l="1"/>
  <c r="G87" i="15" s="1"/>
  <c r="I87" i="15" s="1"/>
  <c r="E76" i="40"/>
  <c r="F14" i="15"/>
  <c r="E130" i="14" l="1"/>
  <c r="E131" i="14"/>
  <c r="E132" i="14"/>
  <c r="E133" i="14"/>
  <c r="E134" i="14"/>
  <c r="E129" i="14"/>
  <c r="D85" i="15" l="1"/>
  <c r="E85" i="15" l="1"/>
  <c r="G85" i="15" s="1"/>
  <c r="E74" i="40"/>
  <c r="G61" i="15"/>
  <c r="G62" i="15"/>
  <c r="G63" i="15"/>
  <c r="G64" i="15"/>
  <c r="G65" i="15"/>
  <c r="G66" i="15"/>
  <c r="G67" i="15"/>
  <c r="G68" i="15"/>
  <c r="G69" i="15"/>
  <c r="G70" i="15"/>
  <c r="G71" i="15"/>
  <c r="G72" i="15"/>
  <c r="G60" i="15" l="1"/>
  <c r="G74" i="15" s="1"/>
  <c r="D109" i="14" l="1"/>
  <c r="D91" i="31" s="1"/>
  <c r="D110" i="14"/>
  <c r="D108" i="14"/>
  <c r="D90" i="31" s="1"/>
  <c r="E180" i="3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193" i="31"/>
  <c r="E194" i="31"/>
  <c r="E195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A245" i="14"/>
  <c r="A246" i="14"/>
  <c r="A247" i="14"/>
  <c r="A248" i="14"/>
  <c r="A249" i="14"/>
  <c r="A250" i="14"/>
  <c r="A251" i="14"/>
  <c r="A252" i="14"/>
  <c r="A253" i="14"/>
  <c r="E148" i="31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71" i="14"/>
  <c r="E139" i="31" s="1"/>
  <c r="F161" i="14"/>
  <c r="F162" i="14"/>
  <c r="F163" i="14"/>
  <c r="F160" i="14"/>
  <c r="F152" i="14"/>
  <c r="F55" i="31" s="1"/>
  <c r="F50" i="15" s="1"/>
  <c r="F153" i="14"/>
  <c r="F56" i="31" s="1"/>
  <c r="F51" i="15" s="1"/>
  <c r="E196" i="31" l="1"/>
  <c r="D92" i="31"/>
  <c r="D130" i="38"/>
  <c r="D131" i="38"/>
  <c r="D132" i="38"/>
  <c r="D133" i="38"/>
  <c r="D134" i="38"/>
  <c r="D135" i="38"/>
  <c r="C136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D92" i="38"/>
  <c r="D93" i="38"/>
  <c r="D214" i="31"/>
  <c r="D217" i="31"/>
  <c r="E130" i="38" s="1"/>
  <c r="D218" i="31"/>
  <c r="E131" i="38" s="1"/>
  <c r="D219" i="31"/>
  <c r="E132" i="38" s="1"/>
  <c r="D220" i="31"/>
  <c r="E133" i="38" s="1"/>
  <c r="E147" i="31"/>
  <c r="B147" i="31"/>
  <c r="B148" i="31"/>
  <c r="E129" i="31"/>
  <c r="E130" i="31"/>
  <c r="E131" i="31"/>
  <c r="E128" i="31"/>
  <c r="E108" i="31"/>
  <c r="E109" i="31"/>
  <c r="E110" i="31"/>
  <c r="E111" i="31"/>
  <c r="E112" i="31"/>
  <c r="E107" i="31"/>
  <c r="G64" i="31"/>
  <c r="E245" i="14"/>
  <c r="E214" i="31" s="1"/>
  <c r="E246" i="14"/>
  <c r="E215" i="31" s="1"/>
  <c r="E247" i="14"/>
  <c r="E216" i="31" s="1"/>
  <c r="E248" i="14"/>
  <c r="E217" i="31" s="1"/>
  <c r="E249" i="14"/>
  <c r="E218" i="31" s="1"/>
  <c r="F218" i="31" s="1"/>
  <c r="E250" i="14"/>
  <c r="E219" i="31" s="1"/>
  <c r="E251" i="14"/>
  <c r="E220" i="31" s="1"/>
  <c r="E252" i="14"/>
  <c r="E221" i="31" s="1"/>
  <c r="E253" i="14"/>
  <c r="E222" i="31" s="1"/>
  <c r="E179" i="31"/>
  <c r="D253" i="14"/>
  <c r="D222" i="31" s="1"/>
  <c r="D252" i="14"/>
  <c r="D221" i="31" s="1"/>
  <c r="E134" i="38" s="1"/>
  <c r="D247" i="14"/>
  <c r="D216" i="31" s="1"/>
  <c r="D246" i="14"/>
  <c r="D215" i="31" s="1"/>
  <c r="A221" i="31"/>
  <c r="C134" i="38" s="1"/>
  <c r="A222" i="31"/>
  <c r="C135" i="38" s="1"/>
  <c r="A218" i="31"/>
  <c r="C131" i="38" s="1"/>
  <c r="A219" i="31"/>
  <c r="C132" i="38" s="1"/>
  <c r="A220" i="31"/>
  <c r="C133" i="38" s="1"/>
  <c r="A180" i="31"/>
  <c r="C93" i="38" s="1"/>
  <c r="A181" i="31"/>
  <c r="A182" i="31"/>
  <c r="A183" i="31"/>
  <c r="A184" i="31"/>
  <c r="A185" i="31"/>
  <c r="A186" i="31"/>
  <c r="A187" i="31"/>
  <c r="A188" i="31"/>
  <c r="A189" i="31"/>
  <c r="A190" i="31"/>
  <c r="A191" i="31"/>
  <c r="A192" i="31"/>
  <c r="A193" i="31"/>
  <c r="A194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213" i="31"/>
  <c r="A214" i="31"/>
  <c r="A215" i="31"/>
  <c r="A216" i="31"/>
  <c r="A217" i="31"/>
  <c r="C130" i="38" s="1"/>
  <c r="A179" i="31"/>
  <c r="C92" i="38" s="1"/>
  <c r="A148" i="31"/>
  <c r="A149" i="31"/>
  <c r="A150" i="31"/>
  <c r="A151" i="31"/>
  <c r="A152" i="31"/>
  <c r="A153" i="31"/>
  <c r="A154" i="31"/>
  <c r="A155" i="31"/>
  <c r="A156" i="31"/>
  <c r="A157" i="31"/>
  <c r="A158" i="31"/>
  <c r="A159" i="31"/>
  <c r="A160" i="31"/>
  <c r="A147" i="31"/>
  <c r="B97" i="14"/>
  <c r="H97" i="14" s="1"/>
  <c r="B98" i="14"/>
  <c r="H98" i="14" s="1"/>
  <c r="B99" i="14"/>
  <c r="H99" i="14" s="1"/>
  <c r="B96" i="14"/>
  <c r="H96" i="14" s="1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2" i="14"/>
  <c r="G83" i="14"/>
  <c r="B26" i="14"/>
  <c r="H26" i="14" s="1"/>
  <c r="B25" i="14"/>
  <c r="H25" i="14" s="1"/>
  <c r="C84" i="40"/>
  <c r="F217" i="31" l="1"/>
  <c r="F219" i="31"/>
  <c r="F220" i="31"/>
  <c r="B79" i="31"/>
  <c r="H79" i="31" s="1"/>
  <c r="B77" i="31"/>
  <c r="H77" i="31" s="1"/>
  <c r="B27" i="31"/>
  <c r="H27" i="31" s="1"/>
  <c r="B26" i="31"/>
  <c r="H26" i="31" s="1"/>
  <c r="B80" i="31"/>
  <c r="H80" i="31" s="1"/>
  <c r="B78" i="31"/>
  <c r="H78" i="31" s="1"/>
  <c r="E135" i="38"/>
  <c r="F222" i="31"/>
  <c r="F221" i="31"/>
  <c r="B212" i="14" l="1"/>
  <c r="B213" i="14"/>
  <c r="B214" i="14"/>
  <c r="B215" i="14"/>
  <c r="B216" i="14"/>
  <c r="B217" i="14"/>
  <c r="B218" i="14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E192" i="14"/>
  <c r="B157" i="31"/>
  <c r="B162" i="15" s="1"/>
  <c r="B158" i="31"/>
  <c r="B163" i="15" s="1"/>
  <c r="B159" i="31"/>
  <c r="B160" i="31"/>
  <c r="B164" i="15" s="1"/>
  <c r="B165" i="15"/>
  <c r="B166" i="15"/>
  <c r="B161" i="31"/>
  <c r="B156" i="31"/>
  <c r="B161" i="15" s="1"/>
  <c r="B112" i="15" l="1"/>
  <c r="A108" i="31"/>
  <c r="A109" i="31"/>
  <c r="A110" i="31"/>
  <c r="A111" i="31"/>
  <c r="A112" i="31"/>
  <c r="A107" i="31"/>
  <c r="D86" i="15" l="1"/>
  <c r="A86" i="15"/>
  <c r="C75" i="40" s="1"/>
  <c r="A85" i="15"/>
  <c r="C74" i="40" s="1"/>
  <c r="A84" i="15"/>
  <c r="C73" i="40" s="1"/>
  <c r="A83" i="15"/>
  <c r="C72" i="40" s="1"/>
  <c r="D84" i="15"/>
  <c r="D83" i="15"/>
  <c r="E84" i="15" l="1"/>
  <c r="G84" i="15" s="1"/>
  <c r="I84" i="15" s="1"/>
  <c r="E73" i="40"/>
  <c r="E83" i="15"/>
  <c r="G83" i="15" s="1"/>
  <c r="I83" i="15" s="1"/>
  <c r="E72" i="40"/>
  <c r="E86" i="15"/>
  <c r="G86" i="15" s="1"/>
  <c r="I86" i="15" s="1"/>
  <c r="E75" i="40"/>
  <c r="I85" i="15"/>
  <c r="I88" i="15" l="1"/>
  <c r="A97" i="14"/>
  <c r="A98" i="14"/>
  <c r="A99" i="14"/>
  <c r="A96" i="14"/>
  <c r="A70" i="31" l="1"/>
  <c r="A15" i="14"/>
  <c r="A16" i="31" s="1"/>
  <c r="E406" i="15" l="1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55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38" i="14"/>
  <c r="E439" i="14"/>
  <c r="E440" i="14"/>
  <c r="E441" i="14"/>
  <c r="E442" i="14"/>
  <c r="D320" i="38"/>
  <c r="D321" i="38"/>
  <c r="D322" i="38"/>
  <c r="D323" i="38"/>
  <c r="D324" i="38"/>
  <c r="D325" i="38"/>
  <c r="D326" i="38"/>
  <c r="D327" i="38"/>
  <c r="D328" i="38"/>
  <c r="D329" i="38"/>
  <c r="D330" i="38"/>
  <c r="D331" i="38"/>
  <c r="C106" i="38"/>
  <c r="C119" i="39" s="1"/>
  <c r="D106" i="38"/>
  <c r="D119" i="39" s="1"/>
  <c r="D98" i="40" s="1"/>
  <c r="C107" i="38"/>
  <c r="C120" i="39" s="1"/>
  <c r="D107" i="38"/>
  <c r="D120" i="39" s="1"/>
  <c r="D99" i="40" s="1"/>
  <c r="C97" i="38"/>
  <c r="C110" i="39" s="1"/>
  <c r="D97" i="38"/>
  <c r="D110" i="39" s="1"/>
  <c r="D89" i="40" s="1"/>
  <c r="D95" i="38"/>
  <c r="D108" i="39" s="1"/>
  <c r="D87" i="40" s="1"/>
  <c r="C95" i="38"/>
  <c r="C108" i="39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E17" i="40" l="1"/>
  <c r="E18" i="40"/>
  <c r="E19" i="40"/>
  <c r="E20" i="40"/>
  <c r="E21" i="40"/>
  <c r="E22" i="40"/>
  <c r="E23" i="40"/>
  <c r="E24" i="40"/>
  <c r="E16" i="40"/>
  <c r="D17" i="40"/>
  <c r="D18" i="40"/>
  <c r="D19" i="40"/>
  <c r="D20" i="40"/>
  <c r="D21" i="40"/>
  <c r="D22" i="40"/>
  <c r="D23" i="40"/>
  <c r="D24" i="40"/>
  <c r="D16" i="40"/>
  <c r="C17" i="40"/>
  <c r="C18" i="40"/>
  <c r="C19" i="40"/>
  <c r="C20" i="40"/>
  <c r="C21" i="40"/>
  <c r="C22" i="40"/>
  <c r="C23" i="40"/>
  <c r="C24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6" i="31"/>
  <c r="G67" i="31"/>
  <c r="D80" i="39" l="1"/>
  <c r="D81" i="39"/>
  <c r="D82" i="39"/>
  <c r="D83" i="39"/>
  <c r="D84" i="39"/>
  <c r="D294" i="38"/>
  <c r="D295" i="38"/>
  <c r="D296" i="38"/>
  <c r="D297" i="38"/>
  <c r="D298" i="38"/>
  <c r="D299" i="38"/>
  <c r="D300" i="38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C62" i="38"/>
  <c r="C63" i="38"/>
  <c r="C64" i="38"/>
  <c r="C65" i="38"/>
  <c r="C66" i="38"/>
  <c r="C67" i="38"/>
  <c r="C68" i="38"/>
  <c r="C69" i="38"/>
  <c r="C47" i="38"/>
  <c r="C48" i="38"/>
  <c r="C49" i="38"/>
  <c r="C50" i="38"/>
  <c r="C51" i="38"/>
  <c r="C52" i="38"/>
  <c r="C53" i="38"/>
  <c r="C54" i="38"/>
  <c r="C59" i="38"/>
  <c r="C60" i="38"/>
  <c r="C61" i="38"/>
  <c r="E267" i="15"/>
  <c r="E268" i="15"/>
  <c r="E269" i="15"/>
  <c r="E270" i="15"/>
  <c r="E271" i="15"/>
  <c r="E272" i="15"/>
  <c r="E273" i="15"/>
  <c r="E274" i="15"/>
  <c r="E275" i="15"/>
  <c r="E276" i="15"/>
  <c r="E277" i="15"/>
  <c r="E278" i="15"/>
  <c r="E279" i="15"/>
  <c r="E280" i="15"/>
  <c r="E281" i="15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C279" i="39"/>
  <c r="C258" i="40" s="1"/>
  <c r="C281" i="39"/>
  <c r="C260" i="40" s="1"/>
  <c r="C283" i="39"/>
  <c r="C262" i="40" s="1"/>
  <c r="C285" i="39"/>
  <c r="C264" i="40" s="1"/>
  <c r="C287" i="39"/>
  <c r="C266" i="40" s="1"/>
  <c r="C289" i="39"/>
  <c r="C268" i="40" s="1"/>
  <c r="C291" i="39"/>
  <c r="C270" i="40" s="1"/>
  <c r="C293" i="39"/>
  <c r="C272" i="40" s="1"/>
  <c r="C295" i="39"/>
  <c r="C274" i="40" s="1"/>
  <c r="C297" i="39"/>
  <c r="C276" i="40" s="1"/>
  <c r="C299" i="39"/>
  <c r="C278" i="40" s="1"/>
  <c r="C300" i="39"/>
  <c r="C279" i="40" s="1"/>
  <c r="C302" i="39"/>
  <c r="C281" i="40" s="1"/>
  <c r="C303" i="39"/>
  <c r="C282" i="40" s="1"/>
  <c r="C304" i="39"/>
  <c r="C283" i="40" s="1"/>
  <c r="C306" i="39"/>
  <c r="C285" i="40" s="1"/>
  <c r="C307" i="39"/>
  <c r="C286" i="40" s="1"/>
  <c r="C308" i="39"/>
  <c r="C287" i="40" s="1"/>
  <c r="C310" i="39"/>
  <c r="C289" i="40" s="1"/>
  <c r="C311" i="39"/>
  <c r="C290" i="40" s="1"/>
  <c r="C312" i="39"/>
  <c r="C291" i="40" s="1"/>
  <c r="C314" i="39"/>
  <c r="C293" i="40" s="1"/>
  <c r="C315" i="39"/>
  <c r="C294" i="40" s="1"/>
  <c r="C316" i="39"/>
  <c r="C295" i="40" s="1"/>
  <c r="C318" i="39"/>
  <c r="C297" i="40" s="1"/>
  <c r="C319" i="39"/>
  <c r="C298" i="40" s="1"/>
  <c r="C320" i="39"/>
  <c r="C299" i="40" s="1"/>
  <c r="C322" i="39"/>
  <c r="C301" i="40" s="1"/>
  <c r="C323" i="39"/>
  <c r="C302" i="40" s="1"/>
  <c r="C324" i="39"/>
  <c r="C303" i="40" s="1"/>
  <c r="C326" i="39"/>
  <c r="C305" i="40" s="1"/>
  <c r="C327" i="39"/>
  <c r="C306" i="40" s="1"/>
  <c r="C328" i="39"/>
  <c r="C307" i="40" s="1"/>
  <c r="C330" i="39"/>
  <c r="C309" i="40" s="1"/>
  <c r="C331" i="39"/>
  <c r="C310" i="40" s="1"/>
  <c r="C332" i="39"/>
  <c r="C311" i="40" s="1"/>
  <c r="C337" i="39"/>
  <c r="C316" i="40" s="1"/>
  <c r="C338" i="39"/>
  <c r="C317" i="40" s="1"/>
  <c r="C339" i="39"/>
  <c r="C318" i="40" s="1"/>
  <c r="C52" i="40"/>
  <c r="C53" i="40"/>
  <c r="C54" i="40"/>
  <c r="C55" i="40"/>
  <c r="C56" i="40"/>
  <c r="C57" i="40"/>
  <c r="C58" i="40"/>
  <c r="C59" i="40"/>
  <c r="C60" i="40"/>
  <c r="C61" i="40"/>
  <c r="C62" i="40"/>
  <c r="C65" i="39"/>
  <c r="C66" i="39"/>
  <c r="C67" i="39"/>
  <c r="C68" i="39"/>
  <c r="C69" i="39"/>
  <c r="C70" i="39"/>
  <c r="C71" i="39"/>
  <c r="C72" i="39"/>
  <c r="C76" i="39"/>
  <c r="C77" i="39"/>
  <c r="C78" i="39"/>
  <c r="C79" i="39"/>
  <c r="C80" i="39"/>
  <c r="C81" i="39"/>
  <c r="C82" i="39"/>
  <c r="C83" i="39"/>
  <c r="C84" i="39"/>
  <c r="B150" i="31"/>
  <c r="B151" i="31"/>
  <c r="B152" i="31"/>
  <c r="B153" i="31"/>
  <c r="B154" i="31"/>
  <c r="B155" i="31"/>
  <c r="B160" i="15" s="1"/>
  <c r="B149" i="31"/>
  <c r="C75" i="39" l="1"/>
  <c r="A161" i="31"/>
  <c r="C74" i="39"/>
  <c r="C335" i="39"/>
  <c r="C314" i="40" s="1"/>
  <c r="C336" i="39"/>
  <c r="C315" i="40" s="1"/>
  <c r="C334" i="39"/>
  <c r="C313" i="40" s="1"/>
  <c r="C329" i="39"/>
  <c r="C308" i="40" s="1"/>
  <c r="C321" i="39"/>
  <c r="C300" i="40" s="1"/>
  <c r="C313" i="39"/>
  <c r="C292" i="40" s="1"/>
  <c r="C305" i="39"/>
  <c r="C284" i="40" s="1"/>
  <c r="C333" i="39"/>
  <c r="C312" i="40" s="1"/>
  <c r="C325" i="39"/>
  <c r="C304" i="40" s="1"/>
  <c r="C317" i="39"/>
  <c r="C296" i="40" s="1"/>
  <c r="C309" i="39"/>
  <c r="C288" i="40" s="1"/>
  <c r="C301" i="39"/>
  <c r="C280" i="40" s="1"/>
  <c r="C298" i="39"/>
  <c r="C277" i="40" s="1"/>
  <c r="C292" i="39"/>
  <c r="C271" i="40" s="1"/>
  <c r="C288" i="39"/>
  <c r="C267" i="40" s="1"/>
  <c r="C284" i="39"/>
  <c r="C263" i="40" s="1"/>
  <c r="C278" i="39"/>
  <c r="C257" i="40" s="1"/>
  <c r="C296" i="39"/>
  <c r="C275" i="40" s="1"/>
  <c r="C294" i="39"/>
  <c r="C273" i="40" s="1"/>
  <c r="C290" i="39"/>
  <c r="C269" i="40" s="1"/>
  <c r="C286" i="39"/>
  <c r="C265" i="40" s="1"/>
  <c r="C282" i="39"/>
  <c r="C261" i="40" s="1"/>
  <c r="C280" i="39"/>
  <c r="C259" i="40" s="1"/>
  <c r="C57" i="38" l="1"/>
  <c r="C58" i="38"/>
  <c r="C51" i="40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89" i="38"/>
  <c r="C89" i="38"/>
  <c r="C340" i="39"/>
  <c r="C319" i="40" s="1"/>
  <c r="C341" i="39"/>
  <c r="C320" i="40" s="1"/>
  <c r="C342" i="39"/>
  <c r="C321" i="40" s="1"/>
  <c r="C343" i="39"/>
  <c r="C322" i="40" s="1"/>
  <c r="C344" i="39"/>
  <c r="C323" i="40" s="1"/>
  <c r="C345" i="39"/>
  <c r="C324" i="40" s="1"/>
  <c r="A145" i="15"/>
  <c r="E170" i="14"/>
  <c r="G170" i="14" s="1"/>
  <c r="G138" i="31"/>
  <c r="G65" i="31"/>
  <c r="G68" i="31" s="1"/>
  <c r="C50" i="40" l="1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59" i="39"/>
  <c r="D96" i="38"/>
  <c r="D109" i="39" s="1"/>
  <c r="D88" i="40" s="1"/>
  <c r="D98" i="38"/>
  <c r="D111" i="39" s="1"/>
  <c r="D90" i="40" s="1"/>
  <c r="D99" i="38"/>
  <c r="D112" i="39" s="1"/>
  <c r="D91" i="40" s="1"/>
  <c r="D100" i="38"/>
  <c r="D113" i="39" s="1"/>
  <c r="D92" i="40" s="1"/>
  <c r="D101" i="38"/>
  <c r="D114" i="39" s="1"/>
  <c r="D93" i="40" s="1"/>
  <c r="D102" i="38"/>
  <c r="D115" i="39" s="1"/>
  <c r="D94" i="40" s="1"/>
  <c r="D103" i="38"/>
  <c r="D116" i="39" s="1"/>
  <c r="D95" i="40" s="1"/>
  <c r="D104" i="38"/>
  <c r="D117" i="39" s="1"/>
  <c r="D96" i="40" s="1"/>
  <c r="D105" i="38"/>
  <c r="D118" i="39" s="1"/>
  <c r="D97" i="40" s="1"/>
  <c r="D108" i="38"/>
  <c r="D121" i="39" s="1"/>
  <c r="D100" i="40" s="1"/>
  <c r="D109" i="38"/>
  <c r="D122" i="39" s="1"/>
  <c r="D101" i="40" s="1"/>
  <c r="D110" i="38"/>
  <c r="D123" i="39" s="1"/>
  <c r="D102" i="40" s="1"/>
  <c r="D111" i="38"/>
  <c r="D124" i="39" s="1"/>
  <c r="D103" i="40" s="1"/>
  <c r="D112" i="38"/>
  <c r="D125" i="39" s="1"/>
  <c r="D104" i="40" s="1"/>
  <c r="D113" i="38"/>
  <c r="D126" i="39" s="1"/>
  <c r="D105" i="40" s="1"/>
  <c r="D114" i="38"/>
  <c r="D127" i="39" s="1"/>
  <c r="D106" i="40" s="1"/>
  <c r="D115" i="38"/>
  <c r="D128" i="39" s="1"/>
  <c r="D107" i="40" s="1"/>
  <c r="D116" i="38"/>
  <c r="D129" i="39" s="1"/>
  <c r="D108" i="40" s="1"/>
  <c r="D117" i="38"/>
  <c r="D130" i="39" s="1"/>
  <c r="D109" i="40" s="1"/>
  <c r="D118" i="38"/>
  <c r="D131" i="39" s="1"/>
  <c r="D110" i="40" s="1"/>
  <c r="D119" i="38"/>
  <c r="D132" i="39" s="1"/>
  <c r="D111" i="40" s="1"/>
  <c r="D120" i="38"/>
  <c r="D133" i="39" s="1"/>
  <c r="D112" i="40" s="1"/>
  <c r="D121" i="38"/>
  <c r="D134" i="39" s="1"/>
  <c r="D113" i="40" s="1"/>
  <c r="D122" i="38"/>
  <c r="D135" i="39" s="1"/>
  <c r="D114" i="40" s="1"/>
  <c r="D123" i="38"/>
  <c r="D136" i="39" s="1"/>
  <c r="D115" i="40" s="1"/>
  <c r="D124" i="38"/>
  <c r="D137" i="39" s="1"/>
  <c r="D116" i="40" s="1"/>
  <c r="D125" i="38"/>
  <c r="D138" i="39" s="1"/>
  <c r="D117" i="40" s="1"/>
  <c r="D126" i="38"/>
  <c r="D139" i="39" s="1"/>
  <c r="D118" i="40" s="1"/>
  <c r="D127" i="38"/>
  <c r="D141" i="39" s="1"/>
  <c r="D120" i="40" s="1"/>
  <c r="D128" i="38"/>
  <c r="D142" i="39" s="1"/>
  <c r="D121" i="40" s="1"/>
  <c r="D129" i="38"/>
  <c r="D143" i="39" s="1"/>
  <c r="D122" i="40" s="1"/>
  <c r="D144" i="39"/>
  <c r="D123" i="40" s="1"/>
  <c r="D145" i="39"/>
  <c r="D124" i="40" s="1"/>
  <c r="D146" i="39"/>
  <c r="D125" i="40" s="1"/>
  <c r="D147" i="39"/>
  <c r="D126" i="40" s="1"/>
  <c r="D148" i="39"/>
  <c r="D127" i="40" s="1"/>
  <c r="D149" i="39"/>
  <c r="D128" i="40" s="1"/>
  <c r="D136" i="38"/>
  <c r="D150" i="39" s="1"/>
  <c r="D129" i="40" s="1"/>
  <c r="D137" i="38"/>
  <c r="D151" i="39" s="1"/>
  <c r="D130" i="40" s="1"/>
  <c r="D138" i="38"/>
  <c r="D152" i="39" s="1"/>
  <c r="D131" i="40" s="1"/>
  <c r="D139" i="38"/>
  <c r="D153" i="39" s="1"/>
  <c r="D132" i="40" s="1"/>
  <c r="D140" i="38"/>
  <c r="D154" i="39" s="1"/>
  <c r="D133" i="40" s="1"/>
  <c r="D141" i="38"/>
  <c r="D155" i="39" s="1"/>
  <c r="D134" i="40" s="1"/>
  <c r="D142" i="38"/>
  <c r="D156" i="39" s="1"/>
  <c r="D135" i="40" s="1"/>
  <c r="D143" i="38"/>
  <c r="D157" i="39" s="1"/>
  <c r="D136" i="40" s="1"/>
  <c r="D144" i="38"/>
  <c r="D158" i="39" s="1"/>
  <c r="D137" i="40" s="1"/>
  <c r="D145" i="38"/>
  <c r="D159" i="39" s="1"/>
  <c r="D138" i="40" s="1"/>
  <c r="D146" i="38"/>
  <c r="D160" i="39" s="1"/>
  <c r="D139" i="40" s="1"/>
  <c r="D147" i="38"/>
  <c r="D161" i="39" s="1"/>
  <c r="D140" i="40" s="1"/>
  <c r="D148" i="38"/>
  <c r="D162" i="39" s="1"/>
  <c r="D141" i="40" s="1"/>
  <c r="D149" i="38"/>
  <c r="D163" i="39" s="1"/>
  <c r="D142" i="40" s="1"/>
  <c r="D150" i="38"/>
  <c r="D164" i="39" s="1"/>
  <c r="D143" i="40" s="1"/>
  <c r="D151" i="38"/>
  <c r="D165" i="39" s="1"/>
  <c r="D144" i="40" s="1"/>
  <c r="D152" i="38"/>
  <c r="D166" i="39" s="1"/>
  <c r="D145" i="40" s="1"/>
  <c r="D153" i="38"/>
  <c r="D167" i="39" s="1"/>
  <c r="D146" i="40" s="1"/>
  <c r="D154" i="38"/>
  <c r="D168" i="39" s="1"/>
  <c r="D147" i="40" s="1"/>
  <c r="D155" i="38"/>
  <c r="D169" i="39" s="1"/>
  <c r="D148" i="40" s="1"/>
  <c r="D156" i="38"/>
  <c r="D170" i="39" s="1"/>
  <c r="D149" i="40" s="1"/>
  <c r="D157" i="38"/>
  <c r="D171" i="39" s="1"/>
  <c r="D150" i="40" s="1"/>
  <c r="D158" i="38"/>
  <c r="D172" i="39" s="1"/>
  <c r="D151" i="40" s="1"/>
  <c r="D159" i="38"/>
  <c r="D173" i="39" s="1"/>
  <c r="D152" i="40" s="1"/>
  <c r="D160" i="38"/>
  <c r="D174" i="39" s="1"/>
  <c r="D153" i="40" s="1"/>
  <c r="D161" i="38"/>
  <c r="D175" i="39" s="1"/>
  <c r="D154" i="40" s="1"/>
  <c r="D162" i="38"/>
  <c r="D176" i="39" s="1"/>
  <c r="D155" i="40" s="1"/>
  <c r="D163" i="38"/>
  <c r="D177" i="39" s="1"/>
  <c r="D156" i="40" s="1"/>
  <c r="D164" i="38"/>
  <c r="D178" i="39" s="1"/>
  <c r="D157" i="40" s="1"/>
  <c r="D165" i="38"/>
  <c r="D179" i="39" s="1"/>
  <c r="D158" i="40" s="1"/>
  <c r="D166" i="38"/>
  <c r="D180" i="39" s="1"/>
  <c r="D159" i="40" s="1"/>
  <c r="D167" i="38"/>
  <c r="D181" i="39" s="1"/>
  <c r="D160" i="40" s="1"/>
  <c r="D168" i="38"/>
  <c r="D182" i="39" s="1"/>
  <c r="D161" i="40" s="1"/>
  <c r="D169" i="38"/>
  <c r="D183" i="39" s="1"/>
  <c r="D162" i="40" s="1"/>
  <c r="D170" i="38"/>
  <c r="D184" i="39" s="1"/>
  <c r="D163" i="40" s="1"/>
  <c r="D171" i="38"/>
  <c r="D185" i="39" s="1"/>
  <c r="D164" i="40" s="1"/>
  <c r="D172" i="38"/>
  <c r="D186" i="39" s="1"/>
  <c r="D165" i="40" s="1"/>
  <c r="D173" i="38"/>
  <c r="D187" i="39" s="1"/>
  <c r="D166" i="40" s="1"/>
  <c r="D174" i="38"/>
  <c r="D188" i="39" s="1"/>
  <c r="D167" i="40" s="1"/>
  <c r="D175" i="38"/>
  <c r="D189" i="39" s="1"/>
  <c r="D168" i="40" s="1"/>
  <c r="D176" i="38"/>
  <c r="D190" i="39" s="1"/>
  <c r="D169" i="40" s="1"/>
  <c r="D177" i="38"/>
  <c r="D191" i="39" s="1"/>
  <c r="D170" i="40" s="1"/>
  <c r="D178" i="38"/>
  <c r="D192" i="39" s="1"/>
  <c r="D171" i="40" s="1"/>
  <c r="D179" i="38"/>
  <c r="D193" i="39" s="1"/>
  <c r="D172" i="40" s="1"/>
  <c r="D180" i="38"/>
  <c r="D194" i="39" s="1"/>
  <c r="D173" i="40" s="1"/>
  <c r="D181" i="38"/>
  <c r="D195" i="39" s="1"/>
  <c r="D174" i="40" s="1"/>
  <c r="D182" i="38"/>
  <c r="D196" i="39" s="1"/>
  <c r="D175" i="40" s="1"/>
  <c r="D183" i="38"/>
  <c r="D197" i="39" s="1"/>
  <c r="D176" i="40" s="1"/>
  <c r="D184" i="38"/>
  <c r="D198" i="39" s="1"/>
  <c r="D177" i="40" s="1"/>
  <c r="D185" i="38"/>
  <c r="D199" i="39" s="1"/>
  <c r="D178" i="40" s="1"/>
  <c r="D186" i="38"/>
  <c r="D200" i="39" s="1"/>
  <c r="D179" i="40" s="1"/>
  <c r="D187" i="38"/>
  <c r="D201" i="39" s="1"/>
  <c r="D180" i="40" s="1"/>
  <c r="D188" i="38"/>
  <c r="D202" i="39" s="1"/>
  <c r="D181" i="40" s="1"/>
  <c r="D189" i="38"/>
  <c r="D203" i="39" s="1"/>
  <c r="D182" i="40" s="1"/>
  <c r="D190" i="38"/>
  <c r="D204" i="39" s="1"/>
  <c r="D183" i="40" s="1"/>
  <c r="D191" i="38"/>
  <c r="D205" i="39" s="1"/>
  <c r="D184" i="40" s="1"/>
  <c r="D192" i="38"/>
  <c r="D206" i="39" s="1"/>
  <c r="D185" i="40" s="1"/>
  <c r="D193" i="38"/>
  <c r="D207" i="39" s="1"/>
  <c r="D186" i="40" s="1"/>
  <c r="D194" i="38"/>
  <c r="D208" i="39" s="1"/>
  <c r="D187" i="40" s="1"/>
  <c r="D195" i="38"/>
  <c r="D209" i="39" s="1"/>
  <c r="D188" i="40" s="1"/>
  <c r="D196" i="38"/>
  <c r="D210" i="39" s="1"/>
  <c r="D189" i="40" s="1"/>
  <c r="D197" i="38"/>
  <c r="D211" i="39" s="1"/>
  <c r="D190" i="40" s="1"/>
  <c r="D198" i="38"/>
  <c r="D212" i="39" s="1"/>
  <c r="D191" i="40" s="1"/>
  <c r="D199" i="38"/>
  <c r="D213" i="39" s="1"/>
  <c r="D192" i="40" s="1"/>
  <c r="D200" i="38"/>
  <c r="D214" i="39" s="1"/>
  <c r="D193" i="40" s="1"/>
  <c r="D201" i="38"/>
  <c r="D215" i="39" s="1"/>
  <c r="D194" i="40" s="1"/>
  <c r="D202" i="38"/>
  <c r="D216" i="39" s="1"/>
  <c r="D195" i="40" s="1"/>
  <c r="D203" i="38"/>
  <c r="D217" i="39" s="1"/>
  <c r="D196" i="40" s="1"/>
  <c r="D204" i="38"/>
  <c r="D218" i="39" s="1"/>
  <c r="D197" i="40" s="1"/>
  <c r="D205" i="38"/>
  <c r="D219" i="39" s="1"/>
  <c r="D198" i="40" s="1"/>
  <c r="D206" i="38"/>
  <c r="D220" i="39" s="1"/>
  <c r="D199" i="40" s="1"/>
  <c r="D207" i="38"/>
  <c r="D221" i="39" s="1"/>
  <c r="D200" i="40" s="1"/>
  <c r="D208" i="38"/>
  <c r="D222" i="39" s="1"/>
  <c r="D201" i="40" s="1"/>
  <c r="D209" i="38"/>
  <c r="D223" i="39" s="1"/>
  <c r="D202" i="40" s="1"/>
  <c r="D210" i="38"/>
  <c r="D224" i="39" s="1"/>
  <c r="D203" i="40" s="1"/>
  <c r="D211" i="38"/>
  <c r="D225" i="39" s="1"/>
  <c r="D204" i="40" s="1"/>
  <c r="D212" i="38"/>
  <c r="D226" i="39" s="1"/>
  <c r="D205" i="40" s="1"/>
  <c r="D213" i="38"/>
  <c r="D227" i="39" s="1"/>
  <c r="D206" i="40" s="1"/>
  <c r="D214" i="38"/>
  <c r="D228" i="39" s="1"/>
  <c r="D207" i="40" s="1"/>
  <c r="D215" i="38"/>
  <c r="D229" i="39" s="1"/>
  <c r="D208" i="40" s="1"/>
  <c r="D216" i="38"/>
  <c r="D230" i="39" s="1"/>
  <c r="D209" i="40" s="1"/>
  <c r="D217" i="38"/>
  <c r="D231" i="39" s="1"/>
  <c r="D210" i="40" s="1"/>
  <c r="D218" i="38"/>
  <c r="D232" i="39" s="1"/>
  <c r="D211" i="40" s="1"/>
  <c r="D219" i="38"/>
  <c r="D233" i="39" s="1"/>
  <c r="D212" i="40" s="1"/>
  <c r="D220" i="38"/>
  <c r="D234" i="39" s="1"/>
  <c r="D213" i="40" s="1"/>
  <c r="D221" i="38"/>
  <c r="D235" i="39" s="1"/>
  <c r="D214" i="40" s="1"/>
  <c r="D222" i="38"/>
  <c r="D236" i="39" s="1"/>
  <c r="D215" i="40" s="1"/>
  <c r="D223" i="38"/>
  <c r="D237" i="39" s="1"/>
  <c r="D216" i="40" s="1"/>
  <c r="D224" i="38"/>
  <c r="D238" i="39" s="1"/>
  <c r="D217" i="40" s="1"/>
  <c r="D225" i="38"/>
  <c r="D239" i="39" s="1"/>
  <c r="D218" i="40" s="1"/>
  <c r="D226" i="38"/>
  <c r="D240" i="39" s="1"/>
  <c r="D219" i="40" s="1"/>
  <c r="D227" i="38"/>
  <c r="D241" i="39" s="1"/>
  <c r="D220" i="40" s="1"/>
  <c r="D228" i="38"/>
  <c r="D242" i="39" s="1"/>
  <c r="D221" i="40" s="1"/>
  <c r="D229" i="38"/>
  <c r="D243" i="39" s="1"/>
  <c r="D222" i="40" s="1"/>
  <c r="D230" i="38"/>
  <c r="D244" i="39" s="1"/>
  <c r="D223" i="40" s="1"/>
  <c r="D231" i="38"/>
  <c r="D245" i="39" s="1"/>
  <c r="D224" i="40" s="1"/>
  <c r="D232" i="38"/>
  <c r="D246" i="39" s="1"/>
  <c r="D225" i="40" s="1"/>
  <c r="D233" i="38"/>
  <c r="D247" i="39" s="1"/>
  <c r="D226" i="40" s="1"/>
  <c r="D234" i="38"/>
  <c r="D248" i="39" s="1"/>
  <c r="D227" i="40" s="1"/>
  <c r="D235" i="38"/>
  <c r="D249" i="39" s="1"/>
  <c r="D228" i="40" s="1"/>
  <c r="D236" i="38"/>
  <c r="D250" i="39" s="1"/>
  <c r="D229" i="40" s="1"/>
  <c r="D237" i="38"/>
  <c r="D251" i="39" s="1"/>
  <c r="D230" i="40" s="1"/>
  <c r="D238" i="38"/>
  <c r="D252" i="39" s="1"/>
  <c r="D231" i="40" s="1"/>
  <c r="D239" i="38"/>
  <c r="D253" i="39" s="1"/>
  <c r="D232" i="40" s="1"/>
  <c r="D240" i="38"/>
  <c r="D254" i="39" s="1"/>
  <c r="D233" i="40" s="1"/>
  <c r="D241" i="38"/>
  <c r="D255" i="39" s="1"/>
  <c r="D234" i="40" s="1"/>
  <c r="D242" i="38"/>
  <c r="D256" i="39" s="1"/>
  <c r="D235" i="40" s="1"/>
  <c r="D243" i="38"/>
  <c r="D257" i="39" s="1"/>
  <c r="D236" i="40" s="1"/>
  <c r="D244" i="38"/>
  <c r="D258" i="39" s="1"/>
  <c r="D237" i="40" s="1"/>
  <c r="D245" i="38"/>
  <c r="D259" i="39" s="1"/>
  <c r="D238" i="40" s="1"/>
  <c r="D246" i="38"/>
  <c r="D260" i="39" s="1"/>
  <c r="D239" i="40" s="1"/>
  <c r="D247" i="38"/>
  <c r="D261" i="39" s="1"/>
  <c r="D240" i="40" s="1"/>
  <c r="D248" i="38"/>
  <c r="D262" i="39" s="1"/>
  <c r="D241" i="40" s="1"/>
  <c r="D249" i="38"/>
  <c r="D263" i="39" s="1"/>
  <c r="D242" i="40" s="1"/>
  <c r="D250" i="38"/>
  <c r="D264" i="39" s="1"/>
  <c r="D243" i="40" s="1"/>
  <c r="D251" i="38"/>
  <c r="D265" i="39" s="1"/>
  <c r="D244" i="40" s="1"/>
  <c r="D252" i="38"/>
  <c r="D266" i="39" s="1"/>
  <c r="D245" i="40" s="1"/>
  <c r="D253" i="38"/>
  <c r="D267" i="39" s="1"/>
  <c r="D246" i="40" s="1"/>
  <c r="D254" i="38"/>
  <c r="D268" i="39" s="1"/>
  <c r="D247" i="40" s="1"/>
  <c r="D255" i="38"/>
  <c r="D269" i="39" s="1"/>
  <c r="D248" i="40" s="1"/>
  <c r="D256" i="38"/>
  <c r="D270" i="39" s="1"/>
  <c r="D249" i="40" s="1"/>
  <c r="D257" i="38"/>
  <c r="D271" i="39" s="1"/>
  <c r="D250" i="40" s="1"/>
  <c r="D258" i="38"/>
  <c r="D272" i="39" s="1"/>
  <c r="D251" i="40" s="1"/>
  <c r="D259" i="38"/>
  <c r="D273" i="39" s="1"/>
  <c r="D252" i="40" s="1"/>
  <c r="D260" i="38"/>
  <c r="D274" i="39" s="1"/>
  <c r="D253" i="40" s="1"/>
  <c r="D261" i="38"/>
  <c r="D275" i="39" s="1"/>
  <c r="D254" i="40" s="1"/>
  <c r="D262" i="38"/>
  <c r="D276" i="39" s="1"/>
  <c r="D255" i="40" s="1"/>
  <c r="D263" i="38"/>
  <c r="D277" i="39" s="1"/>
  <c r="D256" i="40" s="1"/>
  <c r="D264" i="38"/>
  <c r="D278" i="39" s="1"/>
  <c r="D257" i="40" s="1"/>
  <c r="D265" i="38"/>
  <c r="D279" i="39" s="1"/>
  <c r="D258" i="40" s="1"/>
  <c r="D266" i="38"/>
  <c r="D280" i="39" s="1"/>
  <c r="D259" i="40" s="1"/>
  <c r="D267" i="38"/>
  <c r="D281" i="39" s="1"/>
  <c r="D260" i="40" s="1"/>
  <c r="D268" i="38"/>
  <c r="D282" i="39" s="1"/>
  <c r="D261" i="40" s="1"/>
  <c r="D269" i="38"/>
  <c r="D283" i="39" s="1"/>
  <c r="D262" i="40" s="1"/>
  <c r="D270" i="38"/>
  <c r="D284" i="39" s="1"/>
  <c r="D263" i="40" s="1"/>
  <c r="D271" i="38"/>
  <c r="D285" i="39" s="1"/>
  <c r="D264" i="40" s="1"/>
  <c r="D272" i="38"/>
  <c r="D286" i="39" s="1"/>
  <c r="D265" i="40" s="1"/>
  <c r="D273" i="38"/>
  <c r="D287" i="39" s="1"/>
  <c r="D266" i="40" s="1"/>
  <c r="D274" i="38"/>
  <c r="D288" i="39" s="1"/>
  <c r="D267" i="40" s="1"/>
  <c r="D275" i="38"/>
  <c r="D289" i="39" s="1"/>
  <c r="D268" i="40" s="1"/>
  <c r="D276" i="38"/>
  <c r="D290" i="39" s="1"/>
  <c r="D269" i="40" s="1"/>
  <c r="D277" i="38"/>
  <c r="D291" i="39" s="1"/>
  <c r="D270" i="40" s="1"/>
  <c r="D278" i="38"/>
  <c r="D292" i="39" s="1"/>
  <c r="D271" i="40" s="1"/>
  <c r="D279" i="38"/>
  <c r="D293" i="39" s="1"/>
  <c r="D272" i="40" s="1"/>
  <c r="D280" i="38"/>
  <c r="D294" i="39" s="1"/>
  <c r="D273" i="40" s="1"/>
  <c r="D281" i="38"/>
  <c r="D295" i="39" s="1"/>
  <c r="D274" i="40" s="1"/>
  <c r="D282" i="38"/>
  <c r="D296" i="39" s="1"/>
  <c r="D275" i="40" s="1"/>
  <c r="D283" i="38"/>
  <c r="D297" i="39" s="1"/>
  <c r="D276" i="40" s="1"/>
  <c r="D284" i="38"/>
  <c r="D298" i="39" s="1"/>
  <c r="D277" i="40" s="1"/>
  <c r="D285" i="38"/>
  <c r="D299" i="39" s="1"/>
  <c r="D278" i="40" s="1"/>
  <c r="D286" i="38"/>
  <c r="D300" i="39" s="1"/>
  <c r="D279" i="40" s="1"/>
  <c r="D287" i="38"/>
  <c r="D301" i="39" s="1"/>
  <c r="D280" i="40" s="1"/>
  <c r="D288" i="38"/>
  <c r="D302" i="39" s="1"/>
  <c r="D281" i="40" s="1"/>
  <c r="D289" i="38"/>
  <c r="D303" i="39" s="1"/>
  <c r="D282" i="40" s="1"/>
  <c r="D290" i="38"/>
  <c r="D304" i="39" s="1"/>
  <c r="D283" i="40" s="1"/>
  <c r="D291" i="38"/>
  <c r="D305" i="39" s="1"/>
  <c r="D284" i="40" s="1"/>
  <c r="D292" i="38"/>
  <c r="D306" i="39" s="1"/>
  <c r="D285" i="40" s="1"/>
  <c r="D293" i="38"/>
  <c r="C96" i="38"/>
  <c r="C109" i="39" s="1"/>
  <c r="C98" i="38"/>
  <c r="C111" i="39" s="1"/>
  <c r="C99" i="38"/>
  <c r="C112" i="39" s="1"/>
  <c r="C100" i="38"/>
  <c r="C113" i="39" s="1"/>
  <c r="C101" i="38"/>
  <c r="C114" i="39" s="1"/>
  <c r="C102" i="38"/>
  <c r="C115" i="39" s="1"/>
  <c r="C103" i="38"/>
  <c r="C116" i="39" s="1"/>
  <c r="C104" i="38"/>
  <c r="C117" i="39" s="1"/>
  <c r="C105" i="38"/>
  <c r="C118" i="39" s="1"/>
  <c r="C108" i="38"/>
  <c r="C121" i="39" s="1"/>
  <c r="C109" i="38"/>
  <c r="C122" i="39" s="1"/>
  <c r="C110" i="38"/>
  <c r="C123" i="39" s="1"/>
  <c r="C111" i="38"/>
  <c r="C124" i="39" s="1"/>
  <c r="C112" i="38"/>
  <c r="C125" i="39" s="1"/>
  <c r="C113" i="38"/>
  <c r="C126" i="39" s="1"/>
  <c r="C114" i="38"/>
  <c r="C127" i="39" s="1"/>
  <c r="C43" i="38"/>
  <c r="C44" i="38"/>
  <c r="C45" i="38"/>
  <c r="C46" i="38"/>
  <c r="C42" i="38"/>
  <c r="C40" i="38"/>
  <c r="C57" i="39" s="1"/>
  <c r="C35" i="40" s="1"/>
  <c r="C73" i="39" l="1"/>
  <c r="D78" i="39"/>
  <c r="D76" i="39"/>
  <c r="D74" i="39"/>
  <c r="D77" i="39"/>
  <c r="D79" i="39"/>
  <c r="D75" i="39"/>
  <c r="D307" i="39"/>
  <c r="D286" i="40" s="1"/>
  <c r="B231" i="14"/>
  <c r="B232" i="14"/>
  <c r="C56" i="38" l="1"/>
  <c r="C116" i="38"/>
  <c r="C129" i="39" s="1"/>
  <c r="C117" i="38"/>
  <c r="C130" i="39" s="1"/>
  <c r="C118" i="38"/>
  <c r="C131" i="39" s="1"/>
  <c r="C119" i="38"/>
  <c r="C132" i="39" s="1"/>
  <c r="C120" i="38"/>
  <c r="C133" i="39" s="1"/>
  <c r="C121" i="38"/>
  <c r="C134" i="39" s="1"/>
  <c r="C122" i="38"/>
  <c r="C135" i="39" s="1"/>
  <c r="C123" i="38"/>
  <c r="C136" i="39" s="1"/>
  <c r="C124" i="38"/>
  <c r="C137" i="39" s="1"/>
  <c r="C125" i="38"/>
  <c r="C138" i="39" s="1"/>
  <c r="C126" i="38"/>
  <c r="C139" i="39" s="1"/>
  <c r="C127" i="38"/>
  <c r="C141" i="39" s="1"/>
  <c r="C120" i="40" s="1"/>
  <c r="C128" i="38"/>
  <c r="C142" i="39" s="1"/>
  <c r="C121" i="40" s="1"/>
  <c r="C129" i="38"/>
  <c r="C143" i="39" s="1"/>
  <c r="C122" i="40" s="1"/>
  <c r="C144" i="39"/>
  <c r="C123" i="40" s="1"/>
  <c r="C145" i="39"/>
  <c r="C124" i="40" s="1"/>
  <c r="C146" i="39"/>
  <c r="C125" i="40" s="1"/>
  <c r="C147" i="39"/>
  <c r="C126" i="40" s="1"/>
  <c r="C148" i="39"/>
  <c r="C127" i="40" s="1"/>
  <c r="C149" i="39"/>
  <c r="C128" i="40" s="1"/>
  <c r="C150" i="39"/>
  <c r="C129" i="40" s="1"/>
  <c r="C151" i="39"/>
  <c r="C130" i="40" s="1"/>
  <c r="C152" i="39"/>
  <c r="C131" i="40" s="1"/>
  <c r="C153" i="39"/>
  <c r="C132" i="40" s="1"/>
  <c r="C154" i="39"/>
  <c r="C133" i="40" s="1"/>
  <c r="C155" i="39"/>
  <c r="C134" i="40" s="1"/>
  <c r="C156" i="39"/>
  <c r="C135" i="40" s="1"/>
  <c r="C157" i="39"/>
  <c r="C136" i="40" s="1"/>
  <c r="C158" i="39"/>
  <c r="C137" i="40" s="1"/>
  <c r="C159" i="39"/>
  <c r="C138" i="40" s="1"/>
  <c r="C160" i="39"/>
  <c r="C139" i="40" s="1"/>
  <c r="C161" i="39"/>
  <c r="C140" i="40" s="1"/>
  <c r="C162" i="39"/>
  <c r="C141" i="40" s="1"/>
  <c r="C163" i="39"/>
  <c r="C142" i="40" s="1"/>
  <c r="C164" i="39"/>
  <c r="C143" i="40" s="1"/>
  <c r="C165" i="39"/>
  <c r="C144" i="40" s="1"/>
  <c r="C166" i="39"/>
  <c r="C145" i="40" s="1"/>
  <c r="C167" i="39"/>
  <c r="C146" i="40" s="1"/>
  <c r="C168" i="39"/>
  <c r="C147" i="40" s="1"/>
  <c r="C169" i="39"/>
  <c r="C148" i="40" s="1"/>
  <c r="C170" i="39"/>
  <c r="C149" i="40" s="1"/>
  <c r="C171" i="39"/>
  <c r="C150" i="40" s="1"/>
  <c r="C172" i="39"/>
  <c r="C151" i="40" s="1"/>
  <c r="C173" i="39"/>
  <c r="C152" i="40" s="1"/>
  <c r="C174" i="39"/>
  <c r="C153" i="40" s="1"/>
  <c r="C175" i="39"/>
  <c r="C154" i="40" s="1"/>
  <c r="C176" i="39"/>
  <c r="C155" i="40" s="1"/>
  <c r="C177" i="39"/>
  <c r="C156" i="40" s="1"/>
  <c r="C178" i="39"/>
  <c r="C157" i="40" s="1"/>
  <c r="C179" i="39"/>
  <c r="C158" i="40" s="1"/>
  <c r="C180" i="39"/>
  <c r="C159" i="40" s="1"/>
  <c r="C181" i="39"/>
  <c r="C160" i="40" s="1"/>
  <c r="C182" i="39"/>
  <c r="C161" i="40" s="1"/>
  <c r="C183" i="39"/>
  <c r="C162" i="40" s="1"/>
  <c r="C184" i="39"/>
  <c r="C163" i="40" s="1"/>
  <c r="C185" i="39"/>
  <c r="C164" i="40" s="1"/>
  <c r="C186" i="39"/>
  <c r="C165" i="40" s="1"/>
  <c r="C187" i="39"/>
  <c r="C166" i="40" s="1"/>
  <c r="C188" i="39"/>
  <c r="C167" i="40" s="1"/>
  <c r="C189" i="39"/>
  <c r="C168" i="40" s="1"/>
  <c r="C190" i="39"/>
  <c r="C169" i="40" s="1"/>
  <c r="C191" i="39"/>
  <c r="C170" i="40" s="1"/>
  <c r="C192" i="39"/>
  <c r="C171" i="40" s="1"/>
  <c r="C193" i="39"/>
  <c r="C172" i="40" s="1"/>
  <c r="C194" i="39"/>
  <c r="C173" i="40" s="1"/>
  <c r="C195" i="39"/>
  <c r="C174" i="40" s="1"/>
  <c r="C196" i="39"/>
  <c r="C175" i="40" s="1"/>
  <c r="C197" i="39"/>
  <c r="C176" i="40" s="1"/>
  <c r="C198" i="39"/>
  <c r="C177" i="40" s="1"/>
  <c r="C199" i="39"/>
  <c r="C178" i="40" s="1"/>
  <c r="C200" i="39"/>
  <c r="C179" i="40" s="1"/>
  <c r="C201" i="39"/>
  <c r="C180" i="40" s="1"/>
  <c r="C202" i="39"/>
  <c r="C181" i="40" s="1"/>
  <c r="C203" i="39"/>
  <c r="C182" i="40" s="1"/>
  <c r="C204" i="39"/>
  <c r="C183" i="40" s="1"/>
  <c r="C205" i="39"/>
  <c r="C184" i="40" s="1"/>
  <c r="C206" i="39"/>
  <c r="C185" i="40" s="1"/>
  <c r="C207" i="39"/>
  <c r="C186" i="40" s="1"/>
  <c r="C208" i="39"/>
  <c r="C187" i="40" s="1"/>
  <c r="C209" i="39"/>
  <c r="C188" i="40" s="1"/>
  <c r="C210" i="39"/>
  <c r="C189" i="40" s="1"/>
  <c r="C211" i="39"/>
  <c r="C190" i="40" s="1"/>
  <c r="C212" i="39"/>
  <c r="C191" i="40" s="1"/>
  <c r="C213" i="39"/>
  <c r="C192" i="40" s="1"/>
  <c r="C214" i="39"/>
  <c r="C193" i="40" s="1"/>
  <c r="C215" i="39"/>
  <c r="C194" i="40" s="1"/>
  <c r="C216" i="39"/>
  <c r="C195" i="40" s="1"/>
  <c r="C217" i="39"/>
  <c r="C196" i="40" s="1"/>
  <c r="C218" i="39"/>
  <c r="C197" i="40" s="1"/>
  <c r="C219" i="39"/>
  <c r="C198" i="40" s="1"/>
  <c r="C220" i="39"/>
  <c r="C199" i="40" s="1"/>
  <c r="C221" i="39"/>
  <c r="C200" i="40" s="1"/>
  <c r="C222" i="39"/>
  <c r="C201" i="40" s="1"/>
  <c r="C223" i="39"/>
  <c r="C202" i="40" s="1"/>
  <c r="C224" i="39"/>
  <c r="C203" i="40" s="1"/>
  <c r="C225" i="39"/>
  <c r="C204" i="40" s="1"/>
  <c r="C226" i="39"/>
  <c r="C205" i="40" s="1"/>
  <c r="C227" i="39"/>
  <c r="C206" i="40" s="1"/>
  <c r="C228" i="39"/>
  <c r="C207" i="40" s="1"/>
  <c r="C229" i="39"/>
  <c r="C208" i="40" s="1"/>
  <c r="C230" i="39"/>
  <c r="C209" i="40" s="1"/>
  <c r="C231" i="39"/>
  <c r="C210" i="40" s="1"/>
  <c r="C232" i="39"/>
  <c r="C211" i="40" s="1"/>
  <c r="C233" i="39"/>
  <c r="C212" i="40" s="1"/>
  <c r="C234" i="39"/>
  <c r="C213" i="40" s="1"/>
  <c r="C235" i="39"/>
  <c r="C214" i="40" s="1"/>
  <c r="C236" i="39"/>
  <c r="C215" i="40" s="1"/>
  <c r="C237" i="39"/>
  <c r="C216" i="40" s="1"/>
  <c r="C238" i="39"/>
  <c r="C217" i="40" s="1"/>
  <c r="C239" i="39"/>
  <c r="C218" i="40" s="1"/>
  <c r="C240" i="39"/>
  <c r="C219" i="40" s="1"/>
  <c r="C241" i="39"/>
  <c r="C220" i="40" s="1"/>
  <c r="C242" i="39"/>
  <c r="C221" i="40" s="1"/>
  <c r="C243" i="39"/>
  <c r="C222" i="40" s="1"/>
  <c r="C244" i="39"/>
  <c r="C223" i="40" s="1"/>
  <c r="C245" i="39"/>
  <c r="C224" i="40" s="1"/>
  <c r="C246" i="39"/>
  <c r="C225" i="40" s="1"/>
  <c r="C247" i="39"/>
  <c r="C226" i="40" s="1"/>
  <c r="C115" i="38"/>
  <c r="C128" i="39" s="1"/>
  <c r="B155" i="15"/>
  <c r="B156" i="15"/>
  <c r="B157" i="15"/>
  <c r="B158" i="15"/>
  <c r="B159" i="15"/>
  <c r="B154" i="15"/>
  <c r="C37" i="40"/>
  <c r="C60" i="39"/>
  <c r="C61" i="39"/>
  <c r="C62" i="39"/>
  <c r="C63" i="39"/>
  <c r="C64" i="39"/>
  <c r="C59" i="39"/>
  <c r="D40" i="38" l="1"/>
  <c r="D57" i="39" s="1"/>
  <c r="D35" i="40" s="1"/>
  <c r="C277" i="39"/>
  <c r="C256" i="40" s="1"/>
  <c r="C275" i="39"/>
  <c r="C254" i="40" s="1"/>
  <c r="C273" i="39"/>
  <c r="C252" i="40" s="1"/>
  <c r="C271" i="39"/>
  <c r="C250" i="40" s="1"/>
  <c r="C269" i="39"/>
  <c r="C248" i="40" s="1"/>
  <c r="C267" i="39"/>
  <c r="C246" i="40" s="1"/>
  <c r="C265" i="39"/>
  <c r="C244" i="40" s="1"/>
  <c r="C263" i="39"/>
  <c r="C242" i="40" s="1"/>
  <c r="C261" i="39"/>
  <c r="C240" i="40" s="1"/>
  <c r="C259" i="39"/>
  <c r="C238" i="40" s="1"/>
  <c r="C257" i="39"/>
  <c r="C236" i="40" s="1"/>
  <c r="C255" i="39"/>
  <c r="C234" i="40" s="1"/>
  <c r="C253" i="39"/>
  <c r="C232" i="40" s="1"/>
  <c r="C251" i="39"/>
  <c r="C230" i="40" s="1"/>
  <c r="C249" i="39"/>
  <c r="C228" i="40" s="1"/>
  <c r="C276" i="39"/>
  <c r="C255" i="40" s="1"/>
  <c r="C274" i="39"/>
  <c r="C253" i="40" s="1"/>
  <c r="C272" i="39"/>
  <c r="C251" i="40" s="1"/>
  <c r="C270" i="39"/>
  <c r="C249" i="40" s="1"/>
  <c r="C268" i="39"/>
  <c r="C247" i="40" s="1"/>
  <c r="C266" i="39"/>
  <c r="C245" i="40" s="1"/>
  <c r="C264" i="39"/>
  <c r="C243" i="40" s="1"/>
  <c r="C262" i="39"/>
  <c r="C241" i="40" s="1"/>
  <c r="C260" i="39"/>
  <c r="C239" i="40" s="1"/>
  <c r="C258" i="39"/>
  <c r="C237" i="40" s="1"/>
  <c r="C256" i="39"/>
  <c r="C235" i="40" s="1"/>
  <c r="C254" i="39"/>
  <c r="C233" i="40" s="1"/>
  <c r="C252" i="39"/>
  <c r="C231" i="40" s="1"/>
  <c r="C250" i="39"/>
  <c r="C229" i="40" s="1"/>
  <c r="C248" i="39"/>
  <c r="C227" i="40" s="1"/>
  <c r="C94" i="39" l="1"/>
  <c r="D36" i="38"/>
  <c r="D53" i="39" s="1"/>
  <c r="D31" i="40" s="1"/>
  <c r="D37" i="38"/>
  <c r="D54" i="39" s="1"/>
  <c r="D32" i="40" s="1"/>
  <c r="D38" i="38"/>
  <c r="D55" i="39" s="1"/>
  <c r="D33" i="40" s="1"/>
  <c r="D39" i="38"/>
  <c r="D56" i="39" s="1"/>
  <c r="D34" i="40" s="1"/>
  <c r="D35" i="38"/>
  <c r="D52" i="39" s="1"/>
  <c r="D30" i="40" s="1"/>
  <c r="C36" i="38"/>
  <c r="C53" i="39" s="1"/>
  <c r="C31" i="40" s="1"/>
  <c r="C37" i="38"/>
  <c r="C54" i="39" s="1"/>
  <c r="C32" i="40" s="1"/>
  <c r="C38" i="38"/>
  <c r="C55" i="39" s="1"/>
  <c r="C33" i="40" s="1"/>
  <c r="C39" i="38"/>
  <c r="C56" i="39" s="1"/>
  <c r="C34" i="40" s="1"/>
  <c r="C35" i="38"/>
  <c r="C52" i="39" s="1"/>
  <c r="C30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3" i="14"/>
  <c r="A162" i="14"/>
  <c r="A161" i="14"/>
  <c r="A160" i="14"/>
  <c r="G58" i="14"/>
  <c r="G85" i="14" s="1"/>
  <c r="B108" i="15"/>
  <c r="B109" i="15"/>
  <c r="B110" i="15"/>
  <c r="B111" i="15"/>
  <c r="B107" i="15"/>
  <c r="C117" i="15"/>
  <c r="D117" i="15"/>
  <c r="E117" i="15"/>
  <c r="C140" i="14"/>
  <c r="D140" i="14"/>
  <c r="E140" i="14"/>
  <c r="D126" i="15"/>
  <c r="D127" i="15"/>
  <c r="D125" i="15"/>
  <c r="A127" i="15"/>
  <c r="A126" i="15"/>
  <c r="A125" i="15"/>
  <c r="F48" i="14"/>
  <c r="F49" i="14"/>
  <c r="F50" i="14"/>
  <c r="D48" i="14"/>
  <c r="D152" i="14" s="1"/>
  <c r="D49" i="14"/>
  <c r="D153" i="14" s="1"/>
  <c r="D50" i="14"/>
  <c r="D47" i="14"/>
  <c r="D151" i="14" s="1"/>
  <c r="A50" i="14"/>
  <c r="A49" i="14"/>
  <c r="A153" i="14" s="1"/>
  <c r="A48" i="14"/>
  <c r="A152" i="14" s="1"/>
  <c r="A47" i="14"/>
  <c r="A151" i="14" s="1"/>
  <c r="F120" i="31"/>
  <c r="F121" i="31"/>
  <c r="G121" i="31" s="1"/>
  <c r="D120" i="31"/>
  <c r="D121" i="31"/>
  <c r="D119" i="31"/>
  <c r="A121" i="31"/>
  <c r="A120" i="31"/>
  <c r="A119" i="31"/>
  <c r="D9" i="15"/>
  <c r="D9" i="14"/>
  <c r="C55" i="38" l="1"/>
  <c r="C15" i="37"/>
  <c r="D94" i="38" l="1"/>
  <c r="D107" i="39" s="1"/>
  <c r="D86" i="40" s="1"/>
  <c r="C94" i="38"/>
  <c r="C107" i="39" s="1"/>
  <c r="F118" i="15" l="1"/>
  <c r="E91" i="31" l="1"/>
  <c r="E92" i="31"/>
  <c r="E110" i="14"/>
  <c r="E109" i="14"/>
  <c r="E96" i="15"/>
  <c r="F96" i="15" s="1"/>
  <c r="E97" i="15"/>
  <c r="F97" i="15" s="1"/>
  <c r="E98" i="15"/>
  <c r="F98" i="15" s="1"/>
  <c r="F99" i="15" l="1"/>
  <c r="I23" i="37" s="1"/>
  <c r="E90" i="31"/>
  <c r="E108" i="14"/>
  <c r="F33" i="14" l="1"/>
  <c r="F34" i="14"/>
  <c r="F117" i="14"/>
  <c r="F118" i="14"/>
  <c r="F119" i="14"/>
  <c r="F120" i="14"/>
  <c r="F121" i="14"/>
  <c r="F35" i="14" l="1"/>
  <c r="F122" i="14"/>
  <c r="D42" i="14" l="1"/>
  <c r="E41" i="14"/>
  <c r="E44" i="31"/>
  <c r="B44" i="31"/>
  <c r="E42" i="14" l="1"/>
  <c r="F44" i="31"/>
  <c r="E45" i="31"/>
  <c r="D45" i="31"/>
  <c r="B45" i="31"/>
  <c r="G119" i="14"/>
  <c r="G118" i="14"/>
  <c r="B121" i="14"/>
  <c r="B120" i="14"/>
  <c r="B119" i="14"/>
  <c r="B118" i="14"/>
  <c r="E122" i="14"/>
  <c r="D122" i="14"/>
  <c r="G121" i="14"/>
  <c r="G120" i="14"/>
  <c r="F36" i="31"/>
  <c r="F35" i="31"/>
  <c r="B34" i="14"/>
  <c r="G33" i="14"/>
  <c r="E33" i="14"/>
  <c r="B36" i="31"/>
  <c r="B37" i="31" s="1"/>
  <c r="E35" i="31"/>
  <c r="D34" i="14" l="1"/>
  <c r="E34" i="14" s="1"/>
  <c r="E35" i="14" s="1"/>
  <c r="B41" i="14"/>
  <c r="F41" i="14" s="1"/>
  <c r="D36" i="31"/>
  <c r="E36" i="31" s="1"/>
  <c r="E37" i="31" s="1"/>
  <c r="H118" i="14"/>
  <c r="H119" i="14"/>
  <c r="H120" i="14"/>
  <c r="H121" i="14"/>
  <c r="G117" i="14"/>
  <c r="G122" i="14" s="1"/>
  <c r="B35" i="14"/>
  <c r="H33" i="14"/>
  <c r="G35" i="31"/>
  <c r="D37" i="31" l="1"/>
  <c r="D35" i="14"/>
  <c r="B42" i="14"/>
  <c r="H117" i="14"/>
  <c r="G34" i="14"/>
  <c r="G35" i="14" s="1"/>
  <c r="G36" i="31"/>
  <c r="G37" i="31" s="1"/>
  <c r="H35" i="31"/>
  <c r="F37" i="31"/>
  <c r="H34" i="14" l="1"/>
  <c r="H36" i="31"/>
  <c r="D1" i="40" l="1"/>
  <c r="D1" i="39"/>
  <c r="C82" i="40" l="1"/>
  <c r="C70" i="40"/>
  <c r="C69" i="40"/>
  <c r="C68" i="40"/>
  <c r="C67" i="40"/>
  <c r="C66" i="40"/>
  <c r="C65" i="40"/>
  <c r="C64" i="40"/>
  <c r="C86" i="39"/>
  <c r="C87" i="39"/>
  <c r="C88" i="39"/>
  <c r="C89" i="39"/>
  <c r="C90" i="39"/>
  <c r="C91" i="39"/>
  <c r="C92" i="39"/>
  <c r="C99" i="39"/>
  <c r="C90" i="38" l="1"/>
  <c r="C83" i="38"/>
  <c r="C76" i="38" l="1"/>
  <c r="C75" i="38"/>
  <c r="C74" i="38"/>
  <c r="C73" i="38"/>
  <c r="C72" i="38"/>
  <c r="C71" i="38"/>
  <c r="D26" i="14" l="1"/>
  <c r="E26" i="14" s="1"/>
  <c r="E27" i="31" l="1"/>
  <c r="D27" i="31"/>
  <c r="E9" i="39"/>
  <c r="B14" i="15"/>
  <c r="B18" i="37" l="1"/>
  <c r="B10" i="37"/>
  <c r="C8" i="37"/>
  <c r="B3" i="37"/>
  <c r="D26" i="15"/>
  <c r="E26" i="15" s="1"/>
  <c r="G26" i="15" l="1"/>
  <c r="I26" i="15" s="1"/>
  <c r="E9" i="40"/>
  <c r="A26" i="31"/>
  <c r="D13" i="31"/>
  <c r="D11" i="31"/>
  <c r="D25" i="15"/>
  <c r="E25" i="15" s="1"/>
  <c r="A25" i="15"/>
  <c r="D25" i="14"/>
  <c r="E25" i="14" s="1"/>
  <c r="B14" i="14"/>
  <c r="E26" i="31" l="1"/>
  <c r="D26" i="31"/>
  <c r="E10" i="38" s="1"/>
  <c r="E10" i="39"/>
  <c r="G25" i="14"/>
  <c r="I25" i="14" s="1"/>
  <c r="I26" i="31" s="1"/>
  <c r="G25" i="15"/>
  <c r="I25" i="15" s="1"/>
  <c r="E10" i="40"/>
  <c r="B15" i="31" l="1"/>
  <c r="A12" i="31"/>
  <c r="D12" i="15"/>
  <c r="D10" i="15"/>
  <c r="A10" i="15"/>
  <c r="A26" i="15" s="1"/>
  <c r="A2" i="31"/>
  <c r="A2" i="14"/>
  <c r="G26" i="14" l="1"/>
  <c r="G27" i="31" l="1"/>
  <c r="I27" i="31" s="1"/>
  <c r="E9" i="38"/>
  <c r="I27" i="14"/>
  <c r="A15" i="37" s="1"/>
  <c r="D50" i="31" l="1"/>
  <c r="A27" i="31"/>
  <c r="D44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E56" i="31" l="1"/>
  <c r="G56" i="31" s="1"/>
  <c r="E55" i="31"/>
  <c r="E54" i="31"/>
  <c r="G55" i="31"/>
  <c r="F71" i="31"/>
  <c r="I28" i="31"/>
  <c r="A8" i="37" s="1"/>
  <c r="F90" i="14"/>
  <c r="E47" i="14"/>
  <c r="E12" i="39" s="1"/>
  <c r="I27" i="15"/>
  <c r="J24" i="15" s="1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I6" i="36"/>
  <c r="G6" i="36"/>
  <c r="H6" i="36" s="1"/>
  <c r="I10" i="36"/>
  <c r="G10" i="36"/>
  <c r="H10" i="36" s="1"/>
  <c r="G7" i="36"/>
  <c r="H7" i="36" s="1"/>
  <c r="I7" i="36"/>
  <c r="D77" i="31" l="1"/>
  <c r="E77" i="31" s="1"/>
  <c r="D81" i="31"/>
  <c r="E81" i="31" s="1"/>
  <c r="G81" i="31" s="1"/>
  <c r="I81" i="31" s="1"/>
  <c r="D80" i="31"/>
  <c r="B109" i="14"/>
  <c r="D100" i="14"/>
  <c r="E100" i="14" s="1"/>
  <c r="G100" i="14" s="1"/>
  <c r="I100" i="14" s="1"/>
  <c r="B91" i="31"/>
  <c r="F91" i="31" s="1"/>
  <c r="F109" i="14"/>
  <c r="D79" i="31"/>
  <c r="B110" i="14"/>
  <c r="F110" i="14" s="1"/>
  <c r="A23" i="37"/>
  <c r="D78" i="31"/>
  <c r="E78" i="31" s="1"/>
  <c r="F125" i="14"/>
  <c r="D99" i="14"/>
  <c r="E99" i="14" s="1"/>
  <c r="D98" i="14"/>
  <c r="E98" i="14" s="1"/>
  <c r="D97" i="14"/>
  <c r="E97" i="14" s="1"/>
  <c r="D96" i="14"/>
  <c r="E96" i="14" s="1"/>
  <c r="F103" i="31"/>
  <c r="G98" i="31"/>
  <c r="G99" i="31" s="1"/>
  <c r="E50" i="14"/>
  <c r="E48" i="14"/>
  <c r="E13" i="39" s="1"/>
  <c r="E49" i="14"/>
  <c r="E14" i="39" s="1"/>
  <c r="E14" i="40"/>
  <c r="E12" i="40"/>
  <c r="E13" i="40"/>
  <c r="E12" i="38"/>
  <c r="E14" i="38"/>
  <c r="E13" i="38"/>
  <c r="I11" i="36"/>
  <c r="G8" i="36"/>
  <c r="H8" i="36" s="1"/>
  <c r="D12" i="36"/>
  <c r="D15" i="36" s="1"/>
  <c r="G9" i="36"/>
  <c r="H9" i="36" s="1"/>
  <c r="F5" i="36"/>
  <c r="E12" i="36"/>
  <c r="E78" i="38" l="1"/>
  <c r="E83" i="38" s="1"/>
  <c r="E80" i="31"/>
  <c r="G80" i="31" s="1"/>
  <c r="I80" i="31" s="1"/>
  <c r="E80" i="38"/>
  <c r="E79" i="31"/>
  <c r="G79" i="31" s="1"/>
  <c r="I79" i="31" s="1"/>
  <c r="E81" i="38"/>
  <c r="D131" i="14"/>
  <c r="D134" i="14"/>
  <c r="D133" i="14"/>
  <c r="B92" i="31"/>
  <c r="F92" i="31" s="1"/>
  <c r="D110" i="15"/>
  <c r="F110" i="15" s="1"/>
  <c r="D108" i="15"/>
  <c r="F108" i="15" s="1"/>
  <c r="F111" i="15"/>
  <c r="F109" i="15"/>
  <c r="D107" i="15"/>
  <c r="F107" i="15" s="1"/>
  <c r="D112" i="31"/>
  <c r="E79" i="38"/>
  <c r="G78" i="31"/>
  <c r="I78" i="31" s="1"/>
  <c r="E96" i="39"/>
  <c r="B108" i="14"/>
  <c r="E97" i="39"/>
  <c r="G97" i="14"/>
  <c r="I97" i="14" s="1"/>
  <c r="E95" i="39"/>
  <c r="G96" i="14"/>
  <c r="I96" i="14" s="1"/>
  <c r="E94" i="39"/>
  <c r="D116" i="31"/>
  <c r="F134" i="14"/>
  <c r="D132" i="14"/>
  <c r="D110" i="31" s="1"/>
  <c r="F110" i="31" s="1"/>
  <c r="D129" i="14"/>
  <c r="F129" i="14" s="1"/>
  <c r="D130" i="14"/>
  <c r="E53" i="39" s="1"/>
  <c r="E99" i="39"/>
  <c r="G77" i="31"/>
  <c r="I77" i="31" s="1"/>
  <c r="E57" i="39"/>
  <c r="E40" i="38"/>
  <c r="G117" i="15"/>
  <c r="G118" i="15" s="1"/>
  <c r="D147" i="14"/>
  <c r="D121" i="15"/>
  <c r="I5" i="36"/>
  <c r="F12" i="36"/>
  <c r="I12" i="36" s="1"/>
  <c r="G5" i="36"/>
  <c r="G12" i="36" s="1"/>
  <c r="I82" i="31" l="1"/>
  <c r="J48" i="31" s="1"/>
  <c r="E153" i="14"/>
  <c r="E152" i="14"/>
  <c r="E151" i="14"/>
  <c r="E126" i="15"/>
  <c r="E125" i="15"/>
  <c r="G125" i="15" s="1"/>
  <c r="E127" i="15"/>
  <c r="G127" i="15" s="1"/>
  <c r="G153" i="14"/>
  <c r="E102" i="39"/>
  <c r="E101" i="39"/>
  <c r="B90" i="31"/>
  <c r="F90" i="31" s="1"/>
  <c r="F93" i="31" s="1"/>
  <c r="F108" i="14"/>
  <c r="F111" i="14" s="1"/>
  <c r="F112" i="31"/>
  <c r="F131" i="14"/>
  <c r="D109" i="31"/>
  <c r="F109" i="31" s="1"/>
  <c r="D107" i="31"/>
  <c r="F107" i="31" s="1"/>
  <c r="F133" i="14"/>
  <c r="D111" i="31"/>
  <c r="F111" i="31" s="1"/>
  <c r="F130" i="14"/>
  <c r="D108" i="31"/>
  <c r="F108" i="31" s="1"/>
  <c r="F112" i="15"/>
  <c r="D124" i="31"/>
  <c r="D134" i="31" s="1"/>
  <c r="E119" i="31"/>
  <c r="E85" i="38" s="1"/>
  <c r="E52" i="39"/>
  <c r="E56" i="39"/>
  <c r="F132" i="14"/>
  <c r="E55" i="39"/>
  <c r="G98" i="14"/>
  <c r="I98" i="14" s="1"/>
  <c r="G99" i="14"/>
  <c r="I99" i="14" s="1"/>
  <c r="E35" i="40"/>
  <c r="E38" i="38"/>
  <c r="E34" i="40"/>
  <c r="E31" i="40"/>
  <c r="E32" i="40"/>
  <c r="E33" i="40"/>
  <c r="G140" i="14"/>
  <c r="G141" i="14" s="1"/>
  <c r="E30" i="40"/>
  <c r="G120" i="31"/>
  <c r="E86" i="38"/>
  <c r="E87" i="38"/>
  <c r="D156" i="14"/>
  <c r="D130" i="15"/>
  <c r="H5" i="36"/>
  <c r="H12" i="36" s="1"/>
  <c r="E36" i="38" l="1"/>
  <c r="I101" i="14"/>
  <c r="D161" i="14"/>
  <c r="D160" i="14"/>
  <c r="G160" i="14" s="1"/>
  <c r="E35" i="38"/>
  <c r="D135" i="15"/>
  <c r="G135" i="15" s="1"/>
  <c r="D134" i="15"/>
  <c r="E78" i="40"/>
  <c r="D129" i="31"/>
  <c r="G134" i="15"/>
  <c r="E39" i="38"/>
  <c r="F113" i="31"/>
  <c r="D8" i="37" s="1"/>
  <c r="E37" i="38"/>
  <c r="J51" i="31"/>
  <c r="I8" i="37"/>
  <c r="D128" i="31"/>
  <c r="D163" i="14"/>
  <c r="G163" i="14" s="1"/>
  <c r="D162" i="14"/>
  <c r="D130" i="31" s="1"/>
  <c r="G130" i="31" s="1"/>
  <c r="D137" i="15"/>
  <c r="G137" i="15" s="1"/>
  <c r="D136" i="15"/>
  <c r="G136" i="15" s="1"/>
  <c r="E103" i="39"/>
  <c r="I15" i="37"/>
  <c r="F113" i="15"/>
  <c r="E75" i="38"/>
  <c r="E76" i="38"/>
  <c r="D166" i="14"/>
  <c r="D174" i="14" s="1"/>
  <c r="J26" i="15"/>
  <c r="G126" i="15"/>
  <c r="E79" i="40"/>
  <c r="E80" i="40"/>
  <c r="D141" i="15"/>
  <c r="D143" i="31"/>
  <c r="D139" i="31"/>
  <c r="E72" i="38" l="1"/>
  <c r="G129" i="31"/>
  <c r="D185" i="14"/>
  <c r="D188" i="14"/>
  <c r="D180" i="14"/>
  <c r="D184" i="14"/>
  <c r="D187" i="14"/>
  <c r="D179" i="14"/>
  <c r="D183" i="14"/>
  <c r="D182" i="14"/>
  <c r="D191" i="14"/>
  <c r="D186" i="14"/>
  <c r="D190" i="14"/>
  <c r="D159" i="31" s="1"/>
  <c r="E52" i="38" s="1"/>
  <c r="D160" i="31"/>
  <c r="E53" i="38" s="1"/>
  <c r="D189" i="14"/>
  <c r="D158" i="31" s="1"/>
  <c r="E51" i="38" s="1"/>
  <c r="D157" i="31"/>
  <c r="E50" i="38" s="1"/>
  <c r="D156" i="31"/>
  <c r="F156" i="31" s="1"/>
  <c r="D155" i="31"/>
  <c r="E48" i="38" s="1"/>
  <c r="D154" i="31"/>
  <c r="F154" i="31" s="1"/>
  <c r="D153" i="31"/>
  <c r="F153" i="31" s="1"/>
  <c r="D152" i="31"/>
  <c r="F152" i="31" s="1"/>
  <c r="D151" i="31"/>
  <c r="F151" i="31" s="1"/>
  <c r="D181" i="14"/>
  <c r="D150" i="31" s="1"/>
  <c r="F150" i="31" s="1"/>
  <c r="D149" i="31"/>
  <c r="D148" i="31"/>
  <c r="F148" i="31" s="1"/>
  <c r="D178" i="14"/>
  <c r="D147" i="31" s="1"/>
  <c r="F147" i="31" s="1"/>
  <c r="D131" i="31"/>
  <c r="G131" i="31" s="1"/>
  <c r="E64" i="40"/>
  <c r="E73" i="38"/>
  <c r="G128" i="31"/>
  <c r="E71" i="38"/>
  <c r="D161" i="31"/>
  <c r="E58" i="38" s="1"/>
  <c r="E56" i="38"/>
  <c r="E57" i="38"/>
  <c r="E69" i="39"/>
  <c r="J27" i="14"/>
  <c r="F160" i="31"/>
  <c r="E66" i="39"/>
  <c r="E67" i="39"/>
  <c r="A175" i="31"/>
  <c r="E67" i="40"/>
  <c r="E65" i="40"/>
  <c r="E66" i="40"/>
  <c r="E89" i="39"/>
  <c r="E86" i="39"/>
  <c r="G161" i="14"/>
  <c r="E87" i="39"/>
  <c r="E91" i="39"/>
  <c r="G162" i="14"/>
  <c r="E88" i="39"/>
  <c r="E92" i="39"/>
  <c r="A206" i="14"/>
  <c r="G139" i="31"/>
  <c r="E90" i="38"/>
  <c r="D149" i="15"/>
  <c r="D146" i="15"/>
  <c r="E74" i="38" l="1"/>
  <c r="F158" i="31"/>
  <c r="G132" i="31"/>
  <c r="G8" i="37" s="1"/>
  <c r="F157" i="31"/>
  <c r="E49" i="38"/>
  <c r="E61" i="39"/>
  <c r="F159" i="31"/>
  <c r="E68" i="39"/>
  <c r="D186" i="31"/>
  <c r="D210" i="14"/>
  <c r="D164" i="15"/>
  <c r="E47" i="40" s="1"/>
  <c r="D166" i="15"/>
  <c r="E49" i="40" s="1"/>
  <c r="D165" i="15"/>
  <c r="E48" i="40" s="1"/>
  <c r="D161" i="15"/>
  <c r="E44" i="40" s="1"/>
  <c r="D155" i="15"/>
  <c r="E38" i="40" s="1"/>
  <c r="D159" i="15"/>
  <c r="E42" i="40" s="1"/>
  <c r="D163" i="15"/>
  <c r="E46" i="40" s="1"/>
  <c r="D157" i="15"/>
  <c r="E40" i="40" s="1"/>
  <c r="D162" i="15"/>
  <c r="E45" i="40" s="1"/>
  <c r="D160" i="15"/>
  <c r="E43" i="40" s="1"/>
  <c r="D154" i="15"/>
  <c r="F154" i="15" s="1"/>
  <c r="D153" i="15"/>
  <c r="F153" i="15" s="1"/>
  <c r="D158" i="15"/>
  <c r="E41" i="40" s="1"/>
  <c r="D156" i="15"/>
  <c r="E39" i="40" s="1"/>
  <c r="D213" i="31"/>
  <c r="D212" i="31"/>
  <c r="D211" i="31"/>
  <c r="D210" i="31"/>
  <c r="E123" i="38" s="1"/>
  <c r="D209" i="31"/>
  <c r="E122" i="38" s="1"/>
  <c r="D208" i="31"/>
  <c r="D238" i="14"/>
  <c r="D207" i="31" s="1"/>
  <c r="D237" i="14"/>
  <c r="D206" i="31" s="1"/>
  <c r="D205" i="31"/>
  <c r="D204" i="31"/>
  <c r="E117" i="38" s="1"/>
  <c r="D203" i="31"/>
  <c r="E116" i="38" s="1"/>
  <c r="D202" i="31"/>
  <c r="E115" i="38" s="1"/>
  <c r="D201" i="31"/>
  <c r="F201" i="31" s="1"/>
  <c r="D200" i="31"/>
  <c r="F200" i="31" s="1"/>
  <c r="D199" i="31"/>
  <c r="F229" i="14"/>
  <c r="D197" i="31"/>
  <c r="E110" i="38" s="1"/>
  <c r="F227" i="14"/>
  <c r="D195" i="31"/>
  <c r="D194" i="31"/>
  <c r="D193" i="31"/>
  <c r="F223" i="14"/>
  <c r="D191" i="31"/>
  <c r="D190" i="31"/>
  <c r="D189" i="31"/>
  <c r="D188" i="31"/>
  <c r="D187" i="31"/>
  <c r="E100" i="38" s="1"/>
  <c r="D185" i="31"/>
  <c r="E98" i="38" s="1"/>
  <c r="D184" i="31"/>
  <c r="D183" i="31"/>
  <c r="E96" i="38" s="1"/>
  <c r="D182" i="31"/>
  <c r="D180" i="31"/>
  <c r="E54" i="38"/>
  <c r="G146" i="15"/>
  <c r="E82" i="40"/>
  <c r="F166" i="15"/>
  <c r="F163" i="15"/>
  <c r="E55" i="38"/>
  <c r="F155" i="31"/>
  <c r="D444" i="14"/>
  <c r="D446" i="14"/>
  <c r="D448" i="14"/>
  <c r="D450" i="14"/>
  <c r="F450" i="14" s="1"/>
  <c r="D452" i="14"/>
  <c r="F452" i="14" s="1"/>
  <c r="D454" i="14"/>
  <c r="F454" i="14" s="1"/>
  <c r="D455" i="14"/>
  <c r="F455" i="14" s="1"/>
  <c r="D443" i="14"/>
  <c r="D445" i="14"/>
  <c r="D447" i="14"/>
  <c r="D449" i="14"/>
  <c r="D451" i="14"/>
  <c r="F451" i="14" s="1"/>
  <c r="D453" i="14"/>
  <c r="F453" i="14" s="1"/>
  <c r="D439" i="14"/>
  <c r="D441" i="14"/>
  <c r="D438" i="14"/>
  <c r="D440" i="14"/>
  <c r="D442" i="14"/>
  <c r="E104" i="38"/>
  <c r="E132" i="39"/>
  <c r="E138" i="39"/>
  <c r="E142" i="39"/>
  <c r="E144" i="39"/>
  <c r="E146" i="39"/>
  <c r="E148" i="39"/>
  <c r="D254" i="14"/>
  <c r="E150" i="39" s="1"/>
  <c r="D256" i="14"/>
  <c r="E152" i="39" s="1"/>
  <c r="D258" i="14"/>
  <c r="E154" i="39" s="1"/>
  <c r="D260" i="14"/>
  <c r="E156" i="39" s="1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E129" i="39"/>
  <c r="E131" i="39"/>
  <c r="E133" i="39"/>
  <c r="E135" i="39"/>
  <c r="E137" i="39"/>
  <c r="E139" i="39"/>
  <c r="E141" i="39"/>
  <c r="E143" i="39"/>
  <c r="E145" i="39"/>
  <c r="E147" i="39"/>
  <c r="E149" i="39"/>
  <c r="D255" i="14"/>
  <c r="E151" i="39" s="1"/>
  <c r="D257" i="14"/>
  <c r="E153" i="39" s="1"/>
  <c r="D259" i="14"/>
  <c r="E155" i="39" s="1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8" i="14"/>
  <c r="E274" i="39" s="1"/>
  <c r="D380" i="14"/>
  <c r="E276" i="39" s="1"/>
  <c r="D382" i="14"/>
  <c r="E278" i="39" s="1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D430" i="14"/>
  <c r="D432" i="14"/>
  <c r="D434" i="14"/>
  <c r="D436" i="14"/>
  <c r="D377" i="14"/>
  <c r="E273" i="39" s="1"/>
  <c r="D379" i="14"/>
  <c r="E275" i="39" s="1"/>
  <c r="D381" i="14"/>
  <c r="E277" i="39" s="1"/>
  <c r="D383" i="14"/>
  <c r="E279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D429" i="14"/>
  <c r="D431" i="14"/>
  <c r="D433" i="14"/>
  <c r="D435" i="14"/>
  <c r="D437" i="14"/>
  <c r="E62" i="38"/>
  <c r="F165" i="31"/>
  <c r="E64" i="38"/>
  <c r="F167" i="31"/>
  <c r="F170" i="31"/>
  <c r="E67" i="38"/>
  <c r="F166" i="31"/>
  <c r="E63" i="38"/>
  <c r="F162" i="31"/>
  <c r="E59" i="38"/>
  <c r="E66" i="38"/>
  <c r="F169" i="31"/>
  <c r="E68" i="38"/>
  <c r="F171" i="31"/>
  <c r="E60" i="38"/>
  <c r="F163" i="31"/>
  <c r="F172" i="31"/>
  <c r="E69" i="38"/>
  <c r="F168" i="31"/>
  <c r="E65" i="38"/>
  <c r="F164" i="31"/>
  <c r="E61" i="38"/>
  <c r="E64" i="39"/>
  <c r="E72" i="39"/>
  <c r="D194" i="14"/>
  <c r="D196" i="14"/>
  <c r="D198" i="14"/>
  <c r="D200" i="14"/>
  <c r="D202" i="14"/>
  <c r="E70" i="39"/>
  <c r="E71" i="39"/>
  <c r="D193" i="14"/>
  <c r="D195" i="14"/>
  <c r="D197" i="14"/>
  <c r="D199" i="14"/>
  <c r="D201" i="14"/>
  <c r="D203" i="14"/>
  <c r="G140" i="31"/>
  <c r="H8" i="37" s="1"/>
  <c r="G147" i="15"/>
  <c r="H23" i="37" s="1"/>
  <c r="F179" i="14"/>
  <c r="E60" i="39"/>
  <c r="F184" i="14"/>
  <c r="E65" i="39"/>
  <c r="E128" i="39"/>
  <c r="E117" i="39"/>
  <c r="E123" i="39"/>
  <c r="F181" i="14"/>
  <c r="E62" i="39"/>
  <c r="F178" i="14"/>
  <c r="E59" i="39"/>
  <c r="F182" i="14"/>
  <c r="E63" i="39"/>
  <c r="F185" i="14"/>
  <c r="E43" i="38"/>
  <c r="E42" i="38"/>
  <c r="F149" i="31"/>
  <c r="E47" i="38"/>
  <c r="E46" i="38"/>
  <c r="E44" i="38"/>
  <c r="E119" i="38"/>
  <c r="E121" i="38"/>
  <c r="E125" i="38"/>
  <c r="E128" i="38"/>
  <c r="E136" i="38"/>
  <c r="E138" i="38"/>
  <c r="E140" i="38"/>
  <c r="E142" i="38"/>
  <c r="E144" i="38"/>
  <c r="E146" i="38"/>
  <c r="E148" i="38"/>
  <c r="E150" i="38"/>
  <c r="E152" i="38"/>
  <c r="E154" i="38"/>
  <c r="E156" i="38"/>
  <c r="E158" i="38"/>
  <c r="E160" i="38"/>
  <c r="E162" i="38"/>
  <c r="E164" i="38"/>
  <c r="E166" i="38"/>
  <c r="E168" i="38"/>
  <c r="E170" i="38"/>
  <c r="E172" i="38"/>
  <c r="E174" i="38"/>
  <c r="E176" i="38"/>
  <c r="E178" i="38"/>
  <c r="E180" i="38"/>
  <c r="E182" i="38"/>
  <c r="E184" i="38"/>
  <c r="E186" i="38"/>
  <c r="E188" i="38"/>
  <c r="E190" i="38"/>
  <c r="E192" i="38"/>
  <c r="E194" i="38"/>
  <c r="E196" i="38"/>
  <c r="E198" i="38"/>
  <c r="E200" i="38"/>
  <c r="E202" i="38"/>
  <c r="E204" i="38"/>
  <c r="E206" i="38"/>
  <c r="E208" i="38"/>
  <c r="E210" i="38"/>
  <c r="E212" i="38"/>
  <c r="E214" i="38"/>
  <c r="E216" i="38"/>
  <c r="E218" i="38"/>
  <c r="E220" i="38"/>
  <c r="E222" i="38"/>
  <c r="E224" i="38"/>
  <c r="E226" i="38"/>
  <c r="E228" i="38"/>
  <c r="E230" i="38"/>
  <c r="E232" i="38"/>
  <c r="E234" i="38"/>
  <c r="E236" i="38"/>
  <c r="E238" i="38"/>
  <c r="E118" i="38"/>
  <c r="E126" i="38"/>
  <c r="E129" i="38"/>
  <c r="E137" i="38"/>
  <c r="E141" i="38"/>
  <c r="E145" i="38"/>
  <c r="E149" i="38"/>
  <c r="E153" i="38"/>
  <c r="E157" i="38"/>
  <c r="E161" i="38"/>
  <c r="E165" i="38"/>
  <c r="E169" i="38"/>
  <c r="E173" i="38"/>
  <c r="E177" i="38"/>
  <c r="E181" i="38"/>
  <c r="E185" i="38"/>
  <c r="E189" i="38"/>
  <c r="E193" i="38"/>
  <c r="E197" i="38"/>
  <c r="E201" i="38"/>
  <c r="E205" i="38"/>
  <c r="E209" i="38"/>
  <c r="E213" i="38"/>
  <c r="E217" i="38"/>
  <c r="E221" i="38"/>
  <c r="E225" i="38"/>
  <c r="E229" i="38"/>
  <c r="E233" i="38"/>
  <c r="E237" i="38"/>
  <c r="E120" i="38"/>
  <c r="E124" i="38"/>
  <c r="E127" i="38"/>
  <c r="E139" i="38"/>
  <c r="E143" i="38"/>
  <c r="E147" i="38"/>
  <c r="E151" i="38"/>
  <c r="E155" i="38"/>
  <c r="E159" i="38"/>
  <c r="E163" i="38"/>
  <c r="E167" i="38"/>
  <c r="E171" i="38"/>
  <c r="E175" i="38"/>
  <c r="E179" i="38"/>
  <c r="E183" i="38"/>
  <c r="E187" i="38"/>
  <c r="E191" i="38"/>
  <c r="E195" i="38"/>
  <c r="E199" i="38"/>
  <c r="E203" i="38"/>
  <c r="E207" i="38"/>
  <c r="E211" i="38"/>
  <c r="E215" i="38"/>
  <c r="E219" i="38"/>
  <c r="E223" i="38"/>
  <c r="E227" i="38"/>
  <c r="E231" i="38"/>
  <c r="E235" i="38"/>
  <c r="E239" i="38"/>
  <c r="F230" i="14"/>
  <c r="F180" i="14"/>
  <c r="F183" i="14"/>
  <c r="G164" i="14"/>
  <c r="G138" i="15"/>
  <c r="E68" i="40"/>
  <c r="E70" i="40"/>
  <c r="E69" i="40"/>
  <c r="A174" i="15"/>
  <c r="E111" i="39" l="1"/>
  <c r="E112" i="39"/>
  <c r="E134" i="39"/>
  <c r="E136" i="39"/>
  <c r="E130" i="39"/>
  <c r="F164" i="15"/>
  <c r="D209" i="15"/>
  <c r="D203" i="15"/>
  <c r="D197" i="15"/>
  <c r="F197" i="15" s="1"/>
  <c r="D191" i="15"/>
  <c r="D185" i="15"/>
  <c r="D179" i="15"/>
  <c r="F179" i="15" s="1"/>
  <c r="D208" i="15"/>
  <c r="D202" i="15"/>
  <c r="D196" i="15"/>
  <c r="D190" i="15"/>
  <c r="D184" i="15"/>
  <c r="D211" i="15"/>
  <c r="D193" i="15"/>
  <c r="D181" i="15"/>
  <c r="D207" i="15"/>
  <c r="D201" i="15"/>
  <c r="D195" i="15"/>
  <c r="D189" i="15"/>
  <c r="D183" i="15"/>
  <c r="D205" i="15"/>
  <c r="D187" i="15"/>
  <c r="D210" i="15"/>
  <c r="D204" i="15"/>
  <c r="D198" i="15"/>
  <c r="D186" i="15"/>
  <c r="D212" i="15"/>
  <c r="D206" i="15"/>
  <c r="D200" i="15"/>
  <c r="D194" i="15"/>
  <c r="F194" i="15" s="1"/>
  <c r="D188" i="15"/>
  <c r="D182" i="15"/>
  <c r="D199" i="15"/>
  <c r="D180" i="15"/>
  <c r="D192" i="15"/>
  <c r="D178" i="15"/>
  <c r="F165" i="15"/>
  <c r="D181" i="31"/>
  <c r="F212" i="14"/>
  <c r="D192" i="31"/>
  <c r="E118" i="39"/>
  <c r="E107" i="38"/>
  <c r="F194" i="31"/>
  <c r="D196" i="31"/>
  <c r="E109" i="38" s="1"/>
  <c r="E122" i="39"/>
  <c r="D198" i="31"/>
  <c r="E111" i="38" s="1"/>
  <c r="E124" i="39"/>
  <c r="F211" i="14"/>
  <c r="F210" i="14"/>
  <c r="D179" i="31"/>
  <c r="F173" i="31"/>
  <c r="E8" i="37" s="1"/>
  <c r="F216" i="14"/>
  <c r="F182" i="31"/>
  <c r="E95" i="38"/>
  <c r="E328" i="38"/>
  <c r="E324" i="38"/>
  <c r="E327" i="38"/>
  <c r="E323" i="38"/>
  <c r="E329" i="38"/>
  <c r="F184" i="31"/>
  <c r="E97" i="38"/>
  <c r="E320" i="38"/>
  <c r="E326" i="38"/>
  <c r="E322" i="38"/>
  <c r="E325" i="38"/>
  <c r="E321" i="38"/>
  <c r="E330" i="38"/>
  <c r="E331" i="38"/>
  <c r="F440" i="14"/>
  <c r="E336" i="39"/>
  <c r="F213" i="14"/>
  <c r="E108" i="39"/>
  <c r="F224" i="14"/>
  <c r="E119" i="39"/>
  <c r="F439" i="14"/>
  <c r="E335" i="39"/>
  <c r="E343" i="39"/>
  <c r="F447" i="14"/>
  <c r="E339" i="39"/>
  <c r="F443" i="14"/>
  <c r="E342" i="39"/>
  <c r="F446" i="14"/>
  <c r="F225" i="14"/>
  <c r="E120" i="39"/>
  <c r="F442" i="14"/>
  <c r="E338" i="39"/>
  <c r="F438" i="14"/>
  <c r="E334" i="39"/>
  <c r="F215" i="14"/>
  <c r="E110" i="39"/>
  <c r="F441" i="14"/>
  <c r="E337" i="39"/>
  <c r="E345" i="39"/>
  <c r="F449" i="14"/>
  <c r="E341" i="39"/>
  <c r="F445" i="14"/>
  <c r="E344" i="39"/>
  <c r="F448" i="14"/>
  <c r="E340" i="39"/>
  <c r="F444" i="14"/>
  <c r="D407" i="15"/>
  <c r="D409" i="15"/>
  <c r="D411" i="15"/>
  <c r="D413" i="15"/>
  <c r="D415" i="15"/>
  <c r="D417" i="15"/>
  <c r="D419" i="15"/>
  <c r="F419" i="15" s="1"/>
  <c r="D421" i="15"/>
  <c r="F421" i="15" s="1"/>
  <c r="D423" i="15"/>
  <c r="F423" i="15" s="1"/>
  <c r="D406" i="15"/>
  <c r="D408" i="15"/>
  <c r="D410" i="15"/>
  <c r="D412" i="15"/>
  <c r="D414" i="15"/>
  <c r="D416" i="15"/>
  <c r="D418" i="15"/>
  <c r="F418" i="15" s="1"/>
  <c r="D420" i="15"/>
  <c r="F420" i="15" s="1"/>
  <c r="D422" i="15"/>
  <c r="F422" i="15" s="1"/>
  <c r="E61" i="40"/>
  <c r="E57" i="40"/>
  <c r="E53" i="40"/>
  <c r="E60" i="40"/>
  <c r="E56" i="40"/>
  <c r="E52" i="40"/>
  <c r="E120" i="40"/>
  <c r="E122" i="40"/>
  <c r="E124" i="40"/>
  <c r="E126" i="40"/>
  <c r="E128" i="40"/>
  <c r="E130" i="40"/>
  <c r="E132" i="40"/>
  <c r="E134" i="40"/>
  <c r="E136" i="40"/>
  <c r="E138" i="40"/>
  <c r="E140" i="40"/>
  <c r="E142" i="40"/>
  <c r="E144" i="40"/>
  <c r="E146" i="40"/>
  <c r="E148" i="40"/>
  <c r="E150" i="40"/>
  <c r="E152" i="40"/>
  <c r="E154" i="40"/>
  <c r="E156" i="40"/>
  <c r="E158" i="40"/>
  <c r="E160" i="40"/>
  <c r="E162" i="40"/>
  <c r="E164" i="40"/>
  <c r="E166" i="40"/>
  <c r="E168" i="40"/>
  <c r="E170" i="40"/>
  <c r="E172" i="40"/>
  <c r="E174" i="40"/>
  <c r="E176" i="40"/>
  <c r="E178" i="40"/>
  <c r="E180" i="40"/>
  <c r="E182" i="40"/>
  <c r="E184" i="40"/>
  <c r="D279" i="15"/>
  <c r="E186" i="40" s="1"/>
  <c r="D281" i="15"/>
  <c r="E188" i="40" s="1"/>
  <c r="D283" i="15"/>
  <c r="E190" i="40" s="1"/>
  <c r="D285" i="15"/>
  <c r="E192" i="40" s="1"/>
  <c r="D287" i="15"/>
  <c r="E194" i="40" s="1"/>
  <c r="D289" i="15"/>
  <c r="E196" i="40" s="1"/>
  <c r="D291" i="15"/>
  <c r="E198" i="40" s="1"/>
  <c r="D293" i="15"/>
  <c r="E200" i="40" s="1"/>
  <c r="D295" i="15"/>
  <c r="E202" i="40" s="1"/>
  <c r="D297" i="15"/>
  <c r="E204" i="40" s="1"/>
  <c r="D299" i="15"/>
  <c r="E206" i="40" s="1"/>
  <c r="D301" i="15"/>
  <c r="E208" i="40" s="1"/>
  <c r="D303" i="15"/>
  <c r="E210" i="40" s="1"/>
  <c r="D305" i="15"/>
  <c r="E212" i="40" s="1"/>
  <c r="D307" i="15"/>
  <c r="E214" i="40" s="1"/>
  <c r="D309" i="15"/>
  <c r="E216" i="40" s="1"/>
  <c r="D311" i="15"/>
  <c r="E218" i="40" s="1"/>
  <c r="D313" i="15"/>
  <c r="E220" i="40" s="1"/>
  <c r="D315" i="15"/>
  <c r="E222" i="40" s="1"/>
  <c r="D317" i="15"/>
  <c r="E224" i="40" s="1"/>
  <c r="D319" i="15"/>
  <c r="E226" i="40" s="1"/>
  <c r="D321" i="15"/>
  <c r="E228" i="40" s="1"/>
  <c r="D323" i="15"/>
  <c r="E230" i="40" s="1"/>
  <c r="D325" i="15"/>
  <c r="E232" i="40" s="1"/>
  <c r="D327" i="15"/>
  <c r="E234" i="40" s="1"/>
  <c r="D329" i="15"/>
  <c r="E236" i="40" s="1"/>
  <c r="D331" i="15"/>
  <c r="E238" i="40" s="1"/>
  <c r="D333" i="15"/>
  <c r="E240" i="40" s="1"/>
  <c r="D335" i="15"/>
  <c r="E242" i="40" s="1"/>
  <c r="D337" i="15"/>
  <c r="E244" i="40" s="1"/>
  <c r="D339" i="15"/>
  <c r="E246" i="40" s="1"/>
  <c r="D341" i="15"/>
  <c r="E248" i="40" s="1"/>
  <c r="D343" i="15"/>
  <c r="E250" i="40" s="1"/>
  <c r="D345" i="15"/>
  <c r="E252" i="40" s="1"/>
  <c r="D347" i="15"/>
  <c r="E254" i="40" s="1"/>
  <c r="D349" i="15"/>
  <c r="E256" i="40" s="1"/>
  <c r="E121" i="40"/>
  <c r="E123" i="40"/>
  <c r="E125" i="40"/>
  <c r="E127" i="40"/>
  <c r="E129" i="40"/>
  <c r="E131" i="40"/>
  <c r="E133" i="40"/>
  <c r="E135" i="40"/>
  <c r="E137" i="40"/>
  <c r="E139" i="40"/>
  <c r="E141" i="40"/>
  <c r="E143" i="40"/>
  <c r="E145" i="40"/>
  <c r="E147" i="40"/>
  <c r="E149" i="40"/>
  <c r="E151" i="40"/>
  <c r="E153" i="40"/>
  <c r="E155" i="40"/>
  <c r="E157" i="40"/>
  <c r="E159" i="40"/>
  <c r="E161" i="40"/>
  <c r="E163" i="40"/>
  <c r="E165" i="40"/>
  <c r="E167" i="40"/>
  <c r="E169" i="40"/>
  <c r="E171" i="40"/>
  <c r="E173" i="40"/>
  <c r="E175" i="40"/>
  <c r="E177" i="40"/>
  <c r="E179" i="40"/>
  <c r="E181" i="40"/>
  <c r="E183" i="40"/>
  <c r="E185" i="40"/>
  <c r="D280" i="15"/>
  <c r="E187" i="40" s="1"/>
  <c r="D282" i="15"/>
  <c r="E189" i="40" s="1"/>
  <c r="D284" i="15"/>
  <c r="E191" i="40" s="1"/>
  <c r="D286" i="15"/>
  <c r="E193" i="40" s="1"/>
  <c r="D288" i="15"/>
  <c r="E195" i="40" s="1"/>
  <c r="D290" i="15"/>
  <c r="E197" i="40" s="1"/>
  <c r="D292" i="15"/>
  <c r="E199" i="40" s="1"/>
  <c r="D294" i="15"/>
  <c r="E201" i="40" s="1"/>
  <c r="D296" i="15"/>
  <c r="E203" i="40" s="1"/>
  <c r="D298" i="15"/>
  <c r="E205" i="40" s="1"/>
  <c r="D300" i="15"/>
  <c r="E207" i="40" s="1"/>
  <c r="D302" i="15"/>
  <c r="E209" i="40" s="1"/>
  <c r="D304" i="15"/>
  <c r="E211" i="40" s="1"/>
  <c r="D306" i="15"/>
  <c r="E213" i="40" s="1"/>
  <c r="D308" i="15"/>
  <c r="E215" i="40" s="1"/>
  <c r="D310" i="15"/>
  <c r="E217" i="40" s="1"/>
  <c r="D312" i="15"/>
  <c r="E219" i="40" s="1"/>
  <c r="D314" i="15"/>
  <c r="E221" i="40" s="1"/>
  <c r="D316" i="15"/>
  <c r="E223" i="40" s="1"/>
  <c r="D318" i="15"/>
  <c r="E225" i="40" s="1"/>
  <c r="D320" i="15"/>
  <c r="E227" i="40" s="1"/>
  <c r="D322" i="15"/>
  <c r="E229" i="40" s="1"/>
  <c r="D324" i="15"/>
  <c r="E231" i="40" s="1"/>
  <c r="D326" i="15"/>
  <c r="E233" i="40" s="1"/>
  <c r="D328" i="15"/>
  <c r="E235" i="40" s="1"/>
  <c r="D330" i="15"/>
  <c r="E237" i="40" s="1"/>
  <c r="D332" i="15"/>
  <c r="E239" i="40" s="1"/>
  <c r="D334" i="15"/>
  <c r="E241" i="40" s="1"/>
  <c r="D336" i="15"/>
  <c r="E243" i="40" s="1"/>
  <c r="D338" i="15"/>
  <c r="E245" i="40" s="1"/>
  <c r="D340" i="15"/>
  <c r="E247" i="40" s="1"/>
  <c r="D342" i="15"/>
  <c r="E249" i="40" s="1"/>
  <c r="D344" i="15"/>
  <c r="E251" i="40" s="1"/>
  <c r="D346" i="15"/>
  <c r="E253" i="40" s="1"/>
  <c r="D348" i="15"/>
  <c r="E255" i="40" s="1"/>
  <c r="D350" i="15"/>
  <c r="E257" i="40" s="1"/>
  <c r="D351" i="15"/>
  <c r="E258" i="40" s="1"/>
  <c r="D353" i="15"/>
  <c r="E260" i="40" s="1"/>
  <c r="D355" i="15"/>
  <c r="E262" i="40" s="1"/>
  <c r="D357" i="15"/>
  <c r="E264" i="40" s="1"/>
  <c r="D359" i="15"/>
  <c r="E266" i="40" s="1"/>
  <c r="D361" i="15"/>
  <c r="E268" i="40" s="1"/>
  <c r="D363" i="15"/>
  <c r="E270" i="40" s="1"/>
  <c r="D365" i="15"/>
  <c r="E272" i="40" s="1"/>
  <c r="D367" i="15"/>
  <c r="E274" i="40" s="1"/>
  <c r="D369" i="15"/>
  <c r="E276" i="40" s="1"/>
  <c r="D371" i="15"/>
  <c r="E278" i="40" s="1"/>
  <c r="D373" i="15"/>
  <c r="E280" i="40" s="1"/>
  <c r="D375" i="15"/>
  <c r="E282" i="40" s="1"/>
  <c r="D377" i="15"/>
  <c r="E284" i="40" s="1"/>
  <c r="D379" i="15"/>
  <c r="E286" i="40" s="1"/>
  <c r="D381" i="15"/>
  <c r="E288" i="40" s="1"/>
  <c r="D383" i="15"/>
  <c r="E290" i="40" s="1"/>
  <c r="D385" i="15"/>
  <c r="E292" i="40" s="1"/>
  <c r="D387" i="15"/>
  <c r="E294" i="40" s="1"/>
  <c r="D389" i="15"/>
  <c r="E296" i="40" s="1"/>
  <c r="D391" i="15"/>
  <c r="D393" i="15"/>
  <c r="D395" i="15"/>
  <c r="D397" i="15"/>
  <c r="D399" i="15"/>
  <c r="E306" i="40" s="1"/>
  <c r="D401" i="15"/>
  <c r="E308" i="40" s="1"/>
  <c r="D403" i="15"/>
  <c r="E310" i="40" s="1"/>
  <c r="D405" i="15"/>
  <c r="E312" i="40" s="1"/>
  <c r="D352" i="15"/>
  <c r="E259" i="40" s="1"/>
  <c r="D354" i="15"/>
  <c r="E261" i="40" s="1"/>
  <c r="D356" i="15"/>
  <c r="E263" i="40" s="1"/>
  <c r="D358" i="15"/>
  <c r="E265" i="40" s="1"/>
  <c r="D360" i="15"/>
  <c r="E267" i="40" s="1"/>
  <c r="D362" i="15"/>
  <c r="E269" i="40" s="1"/>
  <c r="D364" i="15"/>
  <c r="E271" i="40" s="1"/>
  <c r="D366" i="15"/>
  <c r="E273" i="40" s="1"/>
  <c r="D368" i="15"/>
  <c r="E275" i="40" s="1"/>
  <c r="D370" i="15"/>
  <c r="E277" i="40" s="1"/>
  <c r="D372" i="15"/>
  <c r="E279" i="40" s="1"/>
  <c r="D374" i="15"/>
  <c r="E281" i="40" s="1"/>
  <c r="D376" i="15"/>
  <c r="E283" i="40" s="1"/>
  <c r="D378" i="15"/>
  <c r="E285" i="40" s="1"/>
  <c r="D380" i="15"/>
  <c r="E287" i="40" s="1"/>
  <c r="D382" i="15"/>
  <c r="E289" i="40" s="1"/>
  <c r="D384" i="15"/>
  <c r="E291" i="40" s="1"/>
  <c r="D386" i="15"/>
  <c r="E293" i="40" s="1"/>
  <c r="D388" i="15"/>
  <c r="E295" i="40" s="1"/>
  <c r="D390" i="15"/>
  <c r="D392" i="15"/>
  <c r="D394" i="15"/>
  <c r="D396" i="15"/>
  <c r="D398" i="15"/>
  <c r="E305" i="40" s="1"/>
  <c r="D400" i="15"/>
  <c r="E307" i="40" s="1"/>
  <c r="D402" i="15"/>
  <c r="E309" i="40" s="1"/>
  <c r="D404" i="15"/>
  <c r="E311" i="40" s="1"/>
  <c r="E59" i="40"/>
  <c r="E55" i="40"/>
  <c r="E51" i="40"/>
  <c r="E62" i="40"/>
  <c r="E58" i="40"/>
  <c r="E54" i="40"/>
  <c r="E50" i="40"/>
  <c r="F203" i="14"/>
  <c r="E84" i="39"/>
  <c r="F199" i="14"/>
  <c r="E80" i="39"/>
  <c r="F195" i="14"/>
  <c r="E76" i="39"/>
  <c r="F202" i="14"/>
  <c r="E83" i="39"/>
  <c r="F198" i="14"/>
  <c r="E79" i="39"/>
  <c r="F194" i="14"/>
  <c r="E75" i="39"/>
  <c r="E331" i="39"/>
  <c r="F435" i="14"/>
  <c r="E327" i="39"/>
  <c r="F431" i="14"/>
  <c r="E323" i="39"/>
  <c r="F427" i="14"/>
  <c r="E332" i="39"/>
  <c r="F436" i="14"/>
  <c r="E328" i="39"/>
  <c r="F432" i="14"/>
  <c r="E324" i="39"/>
  <c r="F428" i="14"/>
  <c r="F201" i="14"/>
  <c r="E82" i="39"/>
  <c r="F197" i="14"/>
  <c r="E78" i="39"/>
  <c r="F193" i="14"/>
  <c r="E74" i="39"/>
  <c r="F200" i="14"/>
  <c r="E81" i="39"/>
  <c r="F196" i="14"/>
  <c r="E77" i="39"/>
  <c r="F192" i="14"/>
  <c r="E73" i="39"/>
  <c r="F437" i="14"/>
  <c r="E333" i="39"/>
  <c r="F433" i="14"/>
  <c r="E329" i="39"/>
  <c r="F429" i="14"/>
  <c r="E325" i="39"/>
  <c r="E330" i="39"/>
  <c r="F434" i="14"/>
  <c r="E326" i="39"/>
  <c r="F430" i="14"/>
  <c r="E311" i="38"/>
  <c r="E307" i="38"/>
  <c r="E303" i="38"/>
  <c r="E299" i="38"/>
  <c r="E295" i="38"/>
  <c r="E308" i="38"/>
  <c r="E304" i="38"/>
  <c r="E300" i="38"/>
  <c r="E296" i="38"/>
  <c r="E315" i="38"/>
  <c r="E313" i="38"/>
  <c r="E316" i="38"/>
  <c r="E312" i="38"/>
  <c r="E309" i="38"/>
  <c r="E305" i="38"/>
  <c r="E301" i="38"/>
  <c r="E297" i="38"/>
  <c r="E310" i="38"/>
  <c r="E306" i="38"/>
  <c r="E302" i="38"/>
  <c r="E298" i="38"/>
  <c r="E294" i="38"/>
  <c r="E319" i="38"/>
  <c r="E317" i="38"/>
  <c r="E318" i="38"/>
  <c r="E314" i="38"/>
  <c r="F233" i="14"/>
  <c r="F236" i="14"/>
  <c r="F235" i="14"/>
  <c r="F156" i="15"/>
  <c r="F160" i="15"/>
  <c r="F155" i="15"/>
  <c r="F159" i="15"/>
  <c r="E37" i="40"/>
  <c r="F158" i="15"/>
  <c r="F157" i="15"/>
  <c r="F161" i="15"/>
  <c r="F424" i="14"/>
  <c r="F420" i="14"/>
  <c r="F416" i="14"/>
  <c r="F412" i="14"/>
  <c r="F423" i="14"/>
  <c r="F419" i="14"/>
  <c r="F415" i="14"/>
  <c r="F426" i="14"/>
  <c r="F422" i="14"/>
  <c r="F418" i="14"/>
  <c r="F414" i="14"/>
  <c r="F425" i="14"/>
  <c r="F421" i="14"/>
  <c r="F417" i="14"/>
  <c r="F413" i="14"/>
  <c r="F217" i="14"/>
  <c r="F222" i="14"/>
  <c r="F228" i="14"/>
  <c r="F234" i="14"/>
  <c r="F187" i="14"/>
  <c r="F221" i="14"/>
  <c r="E116" i="39"/>
  <c r="F218" i="14"/>
  <c r="E113" i="39"/>
  <c r="F403" i="14"/>
  <c r="F389" i="14"/>
  <c r="F373" i="14"/>
  <c r="F191" i="14"/>
  <c r="F214" i="14"/>
  <c r="E109" i="39"/>
  <c r="F219" i="14"/>
  <c r="E114" i="39"/>
  <c r="F220" i="14"/>
  <c r="E115" i="39"/>
  <c r="F226" i="14"/>
  <c r="E121" i="39"/>
  <c r="F407" i="14"/>
  <c r="F399" i="14"/>
  <c r="F393" i="14"/>
  <c r="F383" i="14"/>
  <c r="F377" i="14"/>
  <c r="F369" i="14"/>
  <c r="F361" i="14"/>
  <c r="F355" i="14"/>
  <c r="F408" i="14"/>
  <c r="F404" i="14"/>
  <c r="F400" i="14"/>
  <c r="F396" i="14"/>
  <c r="F392" i="14"/>
  <c r="F388" i="14"/>
  <c r="F384" i="14"/>
  <c r="F380" i="14"/>
  <c r="F376" i="14"/>
  <c r="F372" i="14"/>
  <c r="F368" i="14"/>
  <c r="F364" i="14"/>
  <c r="F360" i="14"/>
  <c r="F356" i="14"/>
  <c r="F352" i="14"/>
  <c r="F405" i="14"/>
  <c r="F395" i="14"/>
  <c r="F387" i="14"/>
  <c r="F379" i="14"/>
  <c r="F371" i="14"/>
  <c r="F363" i="14"/>
  <c r="F353" i="14"/>
  <c r="F190" i="14"/>
  <c r="F188" i="14"/>
  <c r="F411" i="14"/>
  <c r="F397" i="14"/>
  <c r="F381" i="14"/>
  <c r="F365" i="14"/>
  <c r="F359" i="14"/>
  <c r="F410" i="14"/>
  <c r="F406" i="14"/>
  <c r="F402" i="14"/>
  <c r="F398" i="14"/>
  <c r="F394" i="14"/>
  <c r="F390" i="14"/>
  <c r="F386" i="14"/>
  <c r="F382" i="14"/>
  <c r="F378" i="14"/>
  <c r="F374" i="14"/>
  <c r="F370" i="14"/>
  <c r="F366" i="14"/>
  <c r="F362" i="14"/>
  <c r="F358" i="14"/>
  <c r="F354" i="14"/>
  <c r="E125" i="39"/>
  <c r="F409" i="14"/>
  <c r="F401" i="14"/>
  <c r="F391" i="14"/>
  <c r="F385" i="14"/>
  <c r="F375" i="14"/>
  <c r="F367" i="14"/>
  <c r="F357" i="14"/>
  <c r="E103" i="38"/>
  <c r="E112" i="38"/>
  <c r="E292" i="38"/>
  <c r="E288" i="38"/>
  <c r="E283" i="38"/>
  <c r="E275" i="38"/>
  <c r="E267" i="38"/>
  <c r="E259" i="38"/>
  <c r="E251" i="38"/>
  <c r="E243" i="38"/>
  <c r="E114" i="38"/>
  <c r="E291" i="38"/>
  <c r="E287" i="38"/>
  <c r="E281" i="38"/>
  <c r="E273" i="38"/>
  <c r="E265" i="38"/>
  <c r="E257" i="38"/>
  <c r="E249" i="38"/>
  <c r="E241" i="38"/>
  <c r="E284" i="38"/>
  <c r="E280" i="38"/>
  <c r="E276" i="38"/>
  <c r="E272" i="38"/>
  <c r="E268" i="38"/>
  <c r="E264" i="38"/>
  <c r="E260" i="38"/>
  <c r="E256" i="38"/>
  <c r="E252" i="38"/>
  <c r="E248" i="38"/>
  <c r="E244" i="38"/>
  <c r="E240" i="38"/>
  <c r="E102" i="38"/>
  <c r="E99" i="38"/>
  <c r="E101" i="38"/>
  <c r="E290" i="38"/>
  <c r="E286" i="38"/>
  <c r="E279" i="38"/>
  <c r="E271" i="38"/>
  <c r="E263" i="38"/>
  <c r="E255" i="38"/>
  <c r="E247" i="38"/>
  <c r="E113" i="38"/>
  <c r="E293" i="38"/>
  <c r="E289" i="38"/>
  <c r="E285" i="38"/>
  <c r="E277" i="38"/>
  <c r="E269" i="38"/>
  <c r="E261" i="38"/>
  <c r="E253" i="38"/>
  <c r="E245" i="38"/>
  <c r="E282" i="38"/>
  <c r="E278" i="38"/>
  <c r="E274" i="38"/>
  <c r="E270" i="38"/>
  <c r="E266" i="38"/>
  <c r="E262" i="38"/>
  <c r="E258" i="38"/>
  <c r="E254" i="38"/>
  <c r="E250" i="38"/>
  <c r="E246" i="38"/>
  <c r="E242" i="38"/>
  <c r="E45" i="38"/>
  <c r="F189" i="14"/>
  <c r="F311" i="14"/>
  <c r="F307" i="14"/>
  <c r="F303" i="14"/>
  <c r="F299" i="14"/>
  <c r="F295" i="14"/>
  <c r="F291" i="14"/>
  <c r="F287" i="14"/>
  <c r="F283" i="14"/>
  <c r="F279" i="14"/>
  <c r="F275" i="14"/>
  <c r="F271" i="14"/>
  <c r="F319" i="14"/>
  <c r="F315" i="14"/>
  <c r="F327" i="14"/>
  <c r="F323" i="14"/>
  <c r="F336" i="14"/>
  <c r="F332" i="14"/>
  <c r="F328" i="14"/>
  <c r="F339" i="14"/>
  <c r="F349" i="14"/>
  <c r="F345" i="14"/>
  <c r="F308" i="14"/>
  <c r="F304" i="14"/>
  <c r="F300" i="14"/>
  <c r="F296" i="14"/>
  <c r="F292" i="14"/>
  <c r="F288" i="14"/>
  <c r="F284" i="14"/>
  <c r="F280" i="14"/>
  <c r="F276" i="14"/>
  <c r="F272" i="14"/>
  <c r="F320" i="14"/>
  <c r="F316" i="14"/>
  <c r="F312" i="14"/>
  <c r="F324" i="14"/>
  <c r="F337" i="14"/>
  <c r="F333" i="14"/>
  <c r="F329" i="14"/>
  <c r="F340" i="14"/>
  <c r="F350" i="14"/>
  <c r="F346" i="14"/>
  <c r="F186" i="14"/>
  <c r="F309" i="14"/>
  <c r="F305" i="14"/>
  <c r="F301" i="14"/>
  <c r="F297" i="14"/>
  <c r="F293" i="14"/>
  <c r="F289" i="14"/>
  <c r="F285" i="14"/>
  <c r="F281" i="14"/>
  <c r="F277" i="14"/>
  <c r="F273" i="14"/>
  <c r="F269" i="14"/>
  <c r="F317" i="14"/>
  <c r="F313" i="14"/>
  <c r="F325" i="14"/>
  <c r="F321" i="14"/>
  <c r="F334" i="14"/>
  <c r="F330" i="14"/>
  <c r="F341" i="14"/>
  <c r="F351" i="14"/>
  <c r="F347" i="14"/>
  <c r="F343" i="14"/>
  <c r="F310" i="14"/>
  <c r="F306" i="14"/>
  <c r="F302" i="14"/>
  <c r="F298" i="14"/>
  <c r="F294" i="14"/>
  <c r="F290" i="14"/>
  <c r="F286" i="14"/>
  <c r="F282" i="14"/>
  <c r="F278" i="14"/>
  <c r="F274" i="14"/>
  <c r="F270" i="14"/>
  <c r="F318" i="14"/>
  <c r="F314" i="14"/>
  <c r="F326" i="14"/>
  <c r="F322" i="14"/>
  <c r="F335" i="14"/>
  <c r="F331" i="14"/>
  <c r="F342" i="14"/>
  <c r="F338" i="14"/>
  <c r="F348" i="14"/>
  <c r="F344" i="14"/>
  <c r="G139" i="15"/>
  <c r="G23" i="37" s="1"/>
  <c r="F205" i="31"/>
  <c r="F197" i="31"/>
  <c r="F203" i="31"/>
  <c r="F204" i="31"/>
  <c r="F196" i="31"/>
  <c r="F202" i="31"/>
  <c r="E107" i="39"/>
  <c r="F267" i="14"/>
  <c r="F263" i="14"/>
  <c r="F259" i="14"/>
  <c r="F255" i="14"/>
  <c r="F251" i="14"/>
  <c r="F247" i="14"/>
  <c r="F244" i="14"/>
  <c r="F240" i="14"/>
  <c r="F268" i="14"/>
  <c r="F264" i="14"/>
  <c r="F260" i="14"/>
  <c r="F256" i="14"/>
  <c r="F252" i="14"/>
  <c r="F248" i="14"/>
  <c r="F241" i="14"/>
  <c r="F238" i="14"/>
  <c r="F265" i="14"/>
  <c r="F261" i="14"/>
  <c r="F257" i="14"/>
  <c r="F253" i="14"/>
  <c r="F249" i="14"/>
  <c r="F245" i="14"/>
  <c r="F242" i="14"/>
  <c r="F237" i="14"/>
  <c r="F266" i="14"/>
  <c r="F262" i="14"/>
  <c r="F258" i="14"/>
  <c r="F254" i="14"/>
  <c r="F250" i="14"/>
  <c r="F246" i="14"/>
  <c r="F243" i="14"/>
  <c r="F239" i="14"/>
  <c r="F216" i="31"/>
  <c r="F213" i="31"/>
  <c r="F209" i="31"/>
  <c r="F215" i="31"/>
  <c r="F212" i="31"/>
  <c r="F207" i="31"/>
  <c r="F214" i="31"/>
  <c r="F211" i="31"/>
  <c r="F208" i="31"/>
  <c r="F210" i="31"/>
  <c r="F183" i="31"/>
  <c r="F185" i="31"/>
  <c r="F186" i="31"/>
  <c r="F190" i="31"/>
  <c r="E94" i="38"/>
  <c r="F181" i="31"/>
  <c r="F187" i="31"/>
  <c r="F191" i="31"/>
  <c r="F206" i="31"/>
  <c r="F198" i="31" l="1"/>
  <c r="E92" i="38"/>
  <c r="F179" i="31"/>
  <c r="E93" i="38"/>
  <c r="F180" i="31"/>
  <c r="F178" i="15"/>
  <c r="E84" i="40"/>
  <c r="F204" i="14"/>
  <c r="F345" i="15"/>
  <c r="F192" i="31"/>
  <c r="F340" i="15"/>
  <c r="F193" i="31"/>
  <c r="E106" i="38"/>
  <c r="F182" i="15"/>
  <c r="F192" i="15"/>
  <c r="E323" i="40"/>
  <c r="F416" i="15"/>
  <c r="E319" i="40"/>
  <c r="F412" i="15"/>
  <c r="E315" i="40"/>
  <c r="F408" i="15"/>
  <c r="F191" i="15"/>
  <c r="F417" i="15"/>
  <c r="E324" i="40"/>
  <c r="F413" i="15"/>
  <c r="E320" i="40"/>
  <c r="F409" i="15"/>
  <c r="E316" i="40"/>
  <c r="F180" i="15"/>
  <c r="E321" i="40"/>
  <c r="F414" i="15"/>
  <c r="E317" i="40"/>
  <c r="F410" i="15"/>
  <c r="E313" i="40"/>
  <c r="F406" i="15"/>
  <c r="F415" i="15"/>
  <c r="E322" i="40"/>
  <c r="F411" i="15"/>
  <c r="E318" i="40"/>
  <c r="F407" i="15"/>
  <c r="E314" i="40"/>
  <c r="F189" i="31"/>
  <c r="F183" i="15"/>
  <c r="F184" i="15"/>
  <c r="F195" i="15"/>
  <c r="F394" i="15"/>
  <c r="E301" i="40"/>
  <c r="F390" i="15"/>
  <c r="E297" i="40"/>
  <c r="E304" i="40"/>
  <c r="F397" i="15"/>
  <c r="E300" i="40"/>
  <c r="F393" i="15"/>
  <c r="F396" i="15"/>
  <c r="E303" i="40"/>
  <c r="F392" i="15"/>
  <c r="E299" i="40"/>
  <c r="E302" i="40"/>
  <c r="F395" i="15"/>
  <c r="E298" i="40"/>
  <c r="F391" i="15"/>
  <c r="F199" i="31"/>
  <c r="F330" i="15"/>
  <c r="F327" i="15"/>
  <c r="F338" i="15"/>
  <c r="F322" i="15"/>
  <c r="F337" i="15"/>
  <c r="F318" i="15"/>
  <c r="F200" i="15"/>
  <c r="F331" i="15"/>
  <c r="F342" i="15"/>
  <c r="F334" i="15"/>
  <c r="F326" i="15"/>
  <c r="F319" i="15"/>
  <c r="F343" i="15"/>
  <c r="F335" i="15"/>
  <c r="F329" i="15"/>
  <c r="F321" i="15"/>
  <c r="F332" i="15"/>
  <c r="F339" i="15"/>
  <c r="F323" i="15"/>
  <c r="F185" i="15"/>
  <c r="F188" i="15"/>
  <c r="F196" i="15"/>
  <c r="F187" i="15"/>
  <c r="F193" i="15"/>
  <c r="F376" i="15"/>
  <c r="F372" i="15"/>
  <c r="F365" i="15"/>
  <c r="F357" i="15"/>
  <c r="F349" i="15"/>
  <c r="F309" i="15"/>
  <c r="F301" i="15"/>
  <c r="F293" i="15"/>
  <c r="F285" i="15"/>
  <c r="F277" i="15"/>
  <c r="F269" i="15"/>
  <c r="F261" i="15"/>
  <c r="F253" i="15"/>
  <c r="F245" i="15"/>
  <c r="F237" i="15"/>
  <c r="F229" i="15"/>
  <c r="F205" i="15"/>
  <c r="F379" i="15"/>
  <c r="F375" i="15"/>
  <c r="F371" i="15"/>
  <c r="F363" i="15"/>
  <c r="F355" i="15"/>
  <c r="F347" i="15"/>
  <c r="F315" i="15"/>
  <c r="F307" i="15"/>
  <c r="F299" i="15"/>
  <c r="F291" i="15"/>
  <c r="F283" i="15"/>
  <c r="F275" i="15"/>
  <c r="F267" i="15"/>
  <c r="F259" i="15"/>
  <c r="F251" i="15"/>
  <c r="F243" i="15"/>
  <c r="F235" i="15"/>
  <c r="F227" i="15"/>
  <c r="F211" i="15"/>
  <c r="F203" i="15"/>
  <c r="F368" i="15"/>
  <c r="F364" i="15"/>
  <c r="F360" i="15"/>
  <c r="F356" i="15"/>
  <c r="F352" i="15"/>
  <c r="F348" i="15"/>
  <c r="F316" i="15"/>
  <c r="F312" i="15"/>
  <c r="F308" i="15"/>
  <c r="F304" i="15"/>
  <c r="F300" i="15"/>
  <c r="F296" i="15"/>
  <c r="F292" i="15"/>
  <c r="F288" i="15"/>
  <c r="F284" i="15"/>
  <c r="F280" i="15"/>
  <c r="F276" i="15"/>
  <c r="F272" i="15"/>
  <c r="F268" i="15"/>
  <c r="F264" i="15"/>
  <c r="F260" i="15"/>
  <c r="F256" i="15"/>
  <c r="F252" i="15"/>
  <c r="F248" i="15"/>
  <c r="F244" i="15"/>
  <c r="F240" i="15"/>
  <c r="F236" i="15"/>
  <c r="F232" i="15"/>
  <c r="F228" i="15"/>
  <c r="F224" i="15"/>
  <c r="F212" i="15"/>
  <c r="F208" i="15"/>
  <c r="F204" i="15"/>
  <c r="F405" i="15"/>
  <c r="F401" i="15"/>
  <c r="F389" i="15"/>
  <c r="F385" i="15"/>
  <c r="F381" i="15"/>
  <c r="F402" i="15"/>
  <c r="F398" i="15"/>
  <c r="F386" i="15"/>
  <c r="F382" i="15"/>
  <c r="F181" i="15"/>
  <c r="F186" i="15"/>
  <c r="F190" i="15"/>
  <c r="F344" i="15"/>
  <c r="F336" i="15"/>
  <c r="F328" i="15"/>
  <c r="F324" i="15"/>
  <c r="F320" i="15"/>
  <c r="F317" i="15"/>
  <c r="F189" i="15"/>
  <c r="F341" i="15"/>
  <c r="F333" i="15"/>
  <c r="F325" i="15"/>
  <c r="F162" i="15"/>
  <c r="F378" i="15"/>
  <c r="F374" i="15"/>
  <c r="F369" i="15"/>
  <c r="F361" i="15"/>
  <c r="F353" i="15"/>
  <c r="F313" i="15"/>
  <c r="F305" i="15"/>
  <c r="F297" i="15"/>
  <c r="F289" i="15"/>
  <c r="F281" i="15"/>
  <c r="F273" i="15"/>
  <c r="F265" i="15"/>
  <c r="F257" i="15"/>
  <c r="F249" i="15"/>
  <c r="F241" i="15"/>
  <c r="F233" i="15"/>
  <c r="F225" i="15"/>
  <c r="F209" i="15"/>
  <c r="F201" i="15"/>
  <c r="F377" i="15"/>
  <c r="F373" i="15"/>
  <c r="F367" i="15"/>
  <c r="F359" i="15"/>
  <c r="F351" i="15"/>
  <c r="F311" i="15"/>
  <c r="F303" i="15"/>
  <c r="F295" i="15"/>
  <c r="F287" i="15"/>
  <c r="F279" i="15"/>
  <c r="F271" i="15"/>
  <c r="F263" i="15"/>
  <c r="F255" i="15"/>
  <c r="F247" i="15"/>
  <c r="F239" i="15"/>
  <c r="F231" i="15"/>
  <c r="F223" i="15"/>
  <c r="F207" i="15"/>
  <c r="F370" i="15"/>
  <c r="F366" i="15"/>
  <c r="F362" i="15"/>
  <c r="F358" i="15"/>
  <c r="F354" i="15"/>
  <c r="F350" i="15"/>
  <c r="F346" i="15"/>
  <c r="F314" i="15"/>
  <c r="F310" i="15"/>
  <c r="F306" i="15"/>
  <c r="F302" i="15"/>
  <c r="F298" i="15"/>
  <c r="F294" i="15"/>
  <c r="F290" i="15"/>
  <c r="F286" i="15"/>
  <c r="F282" i="15"/>
  <c r="F278" i="15"/>
  <c r="F274" i="15"/>
  <c r="F270" i="15"/>
  <c r="F266" i="15"/>
  <c r="F262" i="15"/>
  <c r="F258" i="15"/>
  <c r="F254" i="15"/>
  <c r="F250" i="15"/>
  <c r="F246" i="15"/>
  <c r="F242" i="15"/>
  <c r="F238" i="15"/>
  <c r="F234" i="15"/>
  <c r="F230" i="15"/>
  <c r="F226" i="15"/>
  <c r="F222" i="15"/>
  <c r="F210" i="15"/>
  <c r="F206" i="15"/>
  <c r="F202" i="15"/>
  <c r="F403" i="15"/>
  <c r="F399" i="15"/>
  <c r="F387" i="15"/>
  <c r="F383" i="15"/>
  <c r="F404" i="15"/>
  <c r="F400" i="15"/>
  <c r="F388" i="15"/>
  <c r="F384" i="15"/>
  <c r="F380" i="15"/>
  <c r="E127" i="39"/>
  <c r="F232" i="14"/>
  <c r="E126" i="39"/>
  <c r="F231" i="14"/>
  <c r="F188" i="31"/>
  <c r="E105" i="38"/>
  <c r="F456" i="14" l="1"/>
  <c r="J15" i="37" s="1"/>
  <c r="F198" i="15"/>
  <c r="E108" i="38"/>
  <c r="F195" i="31"/>
  <c r="E54" i="39"/>
  <c r="F172" i="15" l="1"/>
  <c r="E23" i="37" s="1"/>
  <c r="F430" i="31"/>
  <c r="J8" i="37" s="1"/>
  <c r="F199" i="15"/>
  <c r="E15" i="37"/>
  <c r="F135" i="14"/>
  <c r="D171" i="14"/>
  <c r="F424" i="15" l="1"/>
  <c r="J23" i="37" s="1"/>
  <c r="G171" i="14"/>
  <c r="E105" i="39"/>
  <c r="G152" i="14"/>
  <c r="G49" i="14"/>
  <c r="G48" i="14"/>
  <c r="G172" i="14" l="1"/>
  <c r="H15" i="37" s="1"/>
  <c r="G15" i="37" l="1"/>
  <c r="O11" i="37" l="1"/>
  <c r="A1" i="15"/>
  <c r="A1" i="31" s="1"/>
  <c r="J44" i="14" l="1"/>
  <c r="D12" i="14"/>
  <c r="D10" i="14"/>
  <c r="A26" i="14" l="1"/>
  <c r="D23" i="37" l="1"/>
  <c r="D15" i="37"/>
  <c r="G128" i="15" l="1"/>
  <c r="B23" i="37" s="1"/>
  <c r="K23" i="37" s="1"/>
  <c r="F151" i="14"/>
  <c r="F54" i="31" l="1"/>
  <c r="F119" i="31" s="1"/>
  <c r="G119" i="31" s="1"/>
  <c r="G151" i="14"/>
  <c r="G154" i="14"/>
  <c r="B15" i="37" s="1"/>
  <c r="K15" i="37" s="1"/>
  <c r="F47" i="14" l="1"/>
  <c r="G47" i="14" s="1"/>
  <c r="F49" i="15"/>
  <c r="G53" i="15" s="1"/>
  <c r="G54" i="31"/>
  <c r="G57" i="31" s="1"/>
  <c r="B8" i="37" s="1"/>
  <c r="K8" i="37" s="1"/>
  <c r="P10" i="37" s="1"/>
  <c r="Q10" i="37" s="1"/>
  <c r="A307" i="14"/>
  <c r="A275" i="15"/>
  <c r="A297" i="15"/>
  <c r="A329" i="14"/>
  <c r="A310" i="14"/>
  <c r="A278" i="15"/>
  <c r="A296" i="14"/>
  <c r="A264" i="15"/>
  <c r="A349" i="14"/>
  <c r="A317" i="15"/>
  <c r="A254" i="14"/>
  <c r="A222" i="15"/>
  <c r="A430" i="14"/>
  <c r="A398" i="15"/>
  <c r="A320" i="15"/>
  <c r="A352" i="14"/>
  <c r="A380" i="14"/>
  <c r="A348" i="15"/>
  <c r="A339" i="15"/>
  <c r="A371" i="14"/>
  <c r="A399" i="14"/>
  <c r="A367" i="15"/>
  <c r="A386" i="14"/>
  <c r="A354" i="15"/>
  <c r="A226" i="15"/>
  <c r="A258" i="14"/>
  <c r="A308" i="15"/>
  <c r="A340" i="14"/>
  <c r="A289" i="15"/>
  <c r="A321" i="14"/>
  <c r="A263" i="14"/>
  <c r="A231" i="15"/>
  <c r="A339" i="14"/>
  <c r="A307" i="15"/>
  <c r="A329" i="15"/>
  <c r="A361" i="14"/>
  <c r="A268" i="14"/>
  <c r="A236" i="15"/>
  <c r="A391" i="15"/>
  <c r="A423" i="14"/>
  <c r="A378" i="15"/>
  <c r="A410" i="14"/>
  <c r="A421" i="15"/>
  <c r="A453" i="14"/>
  <c r="A324" i="14"/>
  <c r="A292" i="15"/>
  <c r="A296" i="15"/>
  <c r="A328" i="14"/>
  <c r="A299" i="14"/>
  <c r="A267" i="15"/>
  <c r="A347" i="14"/>
  <c r="A315" i="15"/>
  <c r="A320" i="14"/>
  <c r="A288" i="15"/>
  <c r="A262" i="14"/>
  <c r="A230" i="15"/>
  <c r="A279" i="14"/>
  <c r="A247" i="15"/>
  <c r="A421" i="14"/>
  <c r="A389" i="15"/>
  <c r="A330" i="15"/>
  <c r="A362" i="14"/>
  <c r="A258" i="15"/>
  <c r="A290" i="14"/>
  <c r="A278" i="14"/>
  <c r="A246" i="15"/>
  <c r="A360" i="14"/>
  <c r="A328" i="15"/>
  <c r="A348" i="14"/>
  <c r="A316" i="15"/>
  <c r="A253" i="15"/>
  <c r="A285" i="14"/>
  <c r="A272" i="15"/>
  <c r="A304" i="14"/>
  <c r="A373" i="14"/>
  <c r="A341" i="15"/>
  <c r="A284" i="15"/>
  <c r="A316" i="14"/>
  <c r="A356" i="15"/>
  <c r="A388" i="14"/>
  <c r="A374" i="15"/>
  <c r="A406" i="14"/>
  <c r="A284" i="14"/>
  <c r="A252" i="15"/>
  <c r="A341" i="14"/>
  <c r="A309" i="15"/>
  <c r="A431" i="14"/>
  <c r="A399" i="15"/>
  <c r="A326" i="15"/>
  <c r="A358" i="14"/>
  <c r="A420" i="14"/>
  <c r="A388" i="15"/>
  <c r="A397" i="14"/>
  <c r="A365" i="15"/>
  <c r="A357" i="15"/>
  <c r="A389" i="14"/>
  <c r="A302" i="15"/>
  <c r="A334" i="14"/>
  <c r="A319" i="15"/>
  <c r="A351" i="14"/>
  <c r="A309" i="14"/>
  <c r="A277" i="15"/>
  <c r="A287" i="14"/>
  <c r="A255" i="15"/>
  <c r="A275" i="14"/>
  <c r="A243" i="15"/>
  <c r="A409" i="15"/>
  <c r="A441" i="14"/>
  <c r="A273" i="15"/>
  <c r="A305" i="14"/>
  <c r="A406" i="15"/>
  <c r="A438" i="14"/>
  <c r="A432" i="14"/>
  <c r="A400" i="15"/>
  <c r="A281" i="15"/>
  <c r="A313" i="14"/>
  <c r="A331" i="14"/>
  <c r="A299" i="15"/>
  <c r="A450" i="14"/>
  <c r="A418" i="15"/>
  <c r="A411" i="14"/>
  <c r="A379" i="15"/>
  <c r="A276" i="14"/>
  <c r="A244" i="15"/>
  <c r="A405" i="14"/>
  <c r="A373" i="15"/>
  <c r="A332" i="14"/>
  <c r="A300" i="15"/>
  <c r="A336" i="15"/>
  <c r="A368" i="14"/>
  <c r="A318" i="15"/>
  <c r="A350" i="14"/>
  <c r="A333" i="14"/>
  <c r="A301" i="15"/>
  <c r="A324" i="15"/>
  <c r="A356" i="14"/>
  <c r="A407" i="14"/>
  <c r="A375" i="15"/>
  <c r="A269" i="15"/>
  <c r="A301" i="14"/>
  <c r="A349" i="15"/>
  <c r="A381" i="14"/>
  <c r="A280" i="14"/>
  <c r="A248" i="15"/>
  <c r="A282" i="14"/>
  <c r="A250" i="15"/>
  <c r="A321" i="15"/>
  <c r="A353" i="14"/>
  <c r="A327" i="14"/>
  <c r="A295" i="15"/>
  <c r="A394" i="15"/>
  <c r="A426" i="14"/>
  <c r="A245" i="15"/>
  <c r="A277" i="14"/>
  <c r="A325" i="14"/>
  <c r="A293" i="15"/>
  <c r="A268" i="15"/>
  <c r="A300" i="14"/>
  <c r="A402" i="14"/>
  <c r="A370" i="15"/>
  <c r="A249" i="15"/>
  <c r="A281" i="14"/>
  <c r="A241" i="15"/>
  <c r="A273" i="14"/>
  <c r="A271" i="14"/>
  <c r="A239" i="15"/>
  <c r="A259" i="14"/>
  <c r="A227" i="15"/>
  <c r="A378" i="14"/>
  <c r="A346" i="15"/>
  <c r="A311" i="14"/>
  <c r="A279" i="15"/>
  <c r="A394" i="14"/>
  <c r="A362" i="15"/>
  <c r="A242" i="15"/>
  <c r="A274" i="14"/>
  <c r="A364" i="15"/>
  <c r="A396" i="14"/>
  <c r="A311" i="15"/>
  <c r="A343" i="14"/>
  <c r="A387" i="14"/>
  <c r="A355" i="15"/>
  <c r="A344" i="15"/>
  <c r="A376" i="14"/>
  <c r="A225" i="15"/>
  <c r="A257" i="14"/>
  <c r="A400" i="14"/>
  <c r="A368" i="15"/>
  <c r="A385" i="14"/>
  <c r="A353" i="15"/>
  <c r="A344" i="14"/>
  <c r="A312" i="15"/>
  <c r="A286" i="14"/>
  <c r="A254" i="15"/>
  <c r="A448" i="14"/>
  <c r="A416" i="15"/>
  <c r="A375" i="14"/>
  <c r="A343" i="15"/>
  <c r="A418" i="14"/>
  <c r="A386" i="15"/>
  <c r="A276" i="15"/>
  <c r="A308" i="14"/>
  <c r="A412" i="15"/>
  <c r="A444" i="14"/>
  <c r="A302" i="14"/>
  <c r="A270" i="15"/>
  <c r="A427" i="14"/>
  <c r="A395" i="15"/>
  <c r="A224" i="15"/>
  <c r="A256" i="14"/>
  <c r="A234" i="15"/>
  <c r="A266" i="14"/>
  <c r="A286" i="15"/>
  <c r="A318" i="14"/>
  <c r="A282" i="15"/>
  <c r="A314" i="14"/>
  <c r="A392" i="15"/>
  <c r="A424" i="14"/>
  <c r="A331" i="15"/>
  <c r="A363" i="14"/>
  <c r="A413" i="15"/>
  <c r="A445" i="14"/>
  <c r="A355" i="14"/>
  <c r="A323" i="15"/>
  <c r="A335" i="15"/>
  <c r="A367" i="14"/>
  <c r="A433" i="14"/>
  <c r="A401" i="15"/>
  <c r="A233" i="15"/>
  <c r="A265" i="14"/>
  <c r="A322" i="15"/>
  <c r="A354" i="14"/>
  <c r="A232" i="15"/>
  <c r="A264" i="14"/>
  <c r="A392" i="14"/>
  <c r="A360" i="15"/>
  <c r="A251" i="15"/>
  <c r="A283" i="14"/>
  <c r="A384" i="15"/>
  <c r="A416" i="14"/>
  <c r="A390" i="14"/>
  <c r="A358" i="15"/>
  <c r="A384" i="14"/>
  <c r="A352" i="15"/>
  <c r="A265" i="15"/>
  <c r="A297" i="14"/>
  <c r="A303" i="15"/>
  <c r="A335" i="14"/>
  <c r="A270" i="14"/>
  <c r="A238" i="15"/>
  <c r="A420" i="15"/>
  <c r="A452" i="14"/>
  <c r="A283" i="15"/>
  <c r="A315" i="14"/>
  <c r="A415" i="14"/>
  <c r="A383" i="15"/>
  <c r="A257" i="15"/>
  <c r="A289" i="14"/>
  <c r="A381" i="15"/>
  <c r="A413" i="14"/>
  <c r="A235" i="15"/>
  <c r="A267" i="14"/>
  <c r="A372" i="14"/>
  <c r="A340" i="15"/>
  <c r="A439" i="14"/>
  <c r="A407" i="15"/>
  <c r="A408" i="15"/>
  <c r="A440" i="14"/>
  <c r="A403" i="15"/>
  <c r="A435" i="14"/>
  <c r="A274" i="15"/>
  <c r="A306" i="14"/>
  <c r="A396" i="15"/>
  <c r="A428" i="14"/>
  <c r="A330" i="14"/>
  <c r="A298" i="15"/>
  <c r="A370" i="14"/>
  <c r="A338" i="15"/>
  <c r="A393" i="15"/>
  <c r="A425" i="14"/>
  <c r="A422" i="15"/>
  <c r="A454" i="14"/>
  <c r="A369" i="14"/>
  <c r="A337" i="15"/>
  <c r="A285" i="15"/>
  <c r="A317" i="14"/>
  <c r="A363" i="15"/>
  <c r="A395" i="14"/>
  <c r="A382" i="14"/>
  <c r="A350" i="15"/>
  <c r="A379" i="14"/>
  <c r="A347" i="15"/>
  <c r="A423" i="15"/>
  <c r="A455" i="14"/>
  <c r="A272" i="14"/>
  <c r="A240" i="15"/>
  <c r="A271" i="15"/>
  <c r="A303" i="14"/>
  <c r="A322" i="14"/>
  <c r="A290" i="15"/>
  <c r="A294" i="14"/>
  <c r="A262" i="15"/>
  <c r="A429" i="14"/>
  <c r="A397" i="15"/>
  <c r="A417" i="15"/>
  <c r="A449" i="14"/>
  <c r="A334" i="15"/>
  <c r="A366" i="14"/>
  <c r="A287" i="15"/>
  <c r="A319" i="14"/>
  <c r="A304" i="15"/>
  <c r="A336" i="14"/>
  <c r="A295" i="14"/>
  <c r="A263" i="15"/>
  <c r="A332" i="15"/>
  <c r="A364" i="14"/>
  <c r="A443" i="14"/>
  <c r="A411" i="15"/>
  <c r="A422" i="14"/>
  <c r="A390" i="15"/>
  <c r="A292" i="14"/>
  <c r="A260" i="15"/>
  <c r="A437" i="14"/>
  <c r="A405" i="15"/>
  <c r="A380" i="15"/>
  <c r="A412" i="14"/>
  <c r="A409" i="14"/>
  <c r="A377" i="15"/>
  <c r="A366" i="15"/>
  <c r="A398" i="14"/>
  <c r="A306" i="15"/>
  <c r="A338" i="14"/>
  <c r="A310" i="15"/>
  <c r="A342" i="14"/>
  <c r="A326" i="14"/>
  <c r="A294" i="15"/>
  <c r="A266" i="15"/>
  <c r="A298" i="14"/>
  <c r="A345" i="15"/>
  <c r="A377" i="14"/>
  <c r="A256" i="15"/>
  <c r="A288" i="14"/>
  <c r="A269" i="14"/>
  <c r="A237" i="15"/>
  <c r="A402" i="15"/>
  <c r="A434" i="14"/>
  <c r="A223" i="15"/>
  <c r="A255" i="14"/>
  <c r="A280" i="15"/>
  <c r="A312" i="14"/>
  <c r="A314" i="15"/>
  <c r="A346" i="14"/>
  <c r="A351" i="15"/>
  <c r="A383" i="14"/>
  <c r="A415" i="15"/>
  <c r="A447" i="14"/>
  <c r="A260" i="14"/>
  <c r="A228" i="15"/>
  <c r="A401" i="14"/>
  <c r="A369" i="15"/>
  <c r="A391" i="14"/>
  <c r="A359" i="15"/>
  <c r="A414" i="15"/>
  <c r="A446" i="14"/>
  <c r="A229" i="15"/>
  <c r="A261" i="14"/>
  <c r="A325" i="15"/>
  <c r="A357" i="14"/>
  <c r="A333" i="15"/>
  <c r="A365" i="14"/>
  <c r="A417" i="14"/>
  <c r="A385" i="15"/>
  <c r="A451" i="14"/>
  <c r="A419" i="15"/>
  <c r="A371" i="15"/>
  <c r="A403" i="14"/>
  <c r="A442" i="14"/>
  <c r="A410" i="15"/>
  <c r="A293" i="14"/>
  <c r="A261" i="15"/>
  <c r="A291" i="14"/>
  <c r="A259" i="15"/>
  <c r="A404" i="14"/>
  <c r="A372" i="15"/>
  <c r="A393" i="14"/>
  <c r="A361" i="15"/>
  <c r="A374" i="14"/>
  <c r="A342" i="15"/>
  <c r="A376" i="15"/>
  <c r="A408" i="14"/>
  <c r="A313" i="15"/>
  <c r="A345" i="14"/>
  <c r="A337" i="14"/>
  <c r="A305" i="15"/>
  <c r="A419" i="14"/>
  <c r="A387" i="15"/>
  <c r="A359" i="14"/>
  <c r="A327" i="15"/>
  <c r="A323" i="14"/>
  <c r="A291" i="15"/>
  <c r="A382" i="15"/>
  <c r="A414" i="14"/>
  <c r="A436" i="14"/>
  <c r="A404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54" authorId="0" shapeId="0" xr:uid="{B7E766CA-00FB-4BA8-B615-E5A174EEC5E4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74+ живая сталь </t>
        </r>
      </text>
    </comment>
  </commentList>
</comments>
</file>

<file path=xl/sharedStrings.xml><?xml version="1.0" encoding="utf-8"?>
<sst xmlns="http://schemas.openxmlformats.org/spreadsheetml/2006/main" count="1808" uniqueCount="342">
  <si>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</si>
  <si>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</si>
  <si>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</si>
  <si>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</si>
  <si>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</si>
  <si>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</si>
  <si>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</si>
  <si>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</si>
  <si>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</si>
  <si>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</si>
  <si>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</si>
  <si>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</si>
  <si>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</si>
  <si>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</si>
  <si>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</si>
  <si>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</si>
  <si>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</si>
  <si>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</si>
  <si>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</si>
  <si>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</si>
  <si>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</si>
  <si>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</si>
  <si>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</si>
  <si>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</si>
  <si>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</si>
  <si>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</si>
  <si>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</si>
  <si>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</si>
  <si>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</si>
  <si>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</si>
  <si>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</si>
  <si>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</si>
  <si>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</si>
  <si>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</si>
  <si>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</si>
  <si>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</si>
  <si>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</si>
  <si>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</si>
  <si>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</si>
  <si>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</si>
  <si>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</si>
  <si>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</si>
  <si>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</si>
  <si>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</si>
  <si>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</si>
  <si>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</si>
  <si>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</si>
  <si>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</si>
  <si>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</si>
  <si>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</si>
  <si>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</si>
  <si>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</si>
  <si>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</si>
  <si>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</si>
  <si>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</si>
  <si>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</si>
  <si>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</si>
  <si>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</si>
  <si>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</si>
  <si>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</si>
  <si>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</si>
  <si>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</si>
  <si>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</si>
  <si>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</si>
  <si>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</si>
  <si>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</si>
  <si>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</si>
  <si>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</si>
  <si>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</si>
  <si>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</si>
  <si>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</si>
  <si>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</si>
  <si>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</si>
  <si>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</si>
  <si>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</si>
  <si>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</si>
  <si>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</si>
  <si>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</si>
  <si>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</si>
  <si>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</si>
  <si>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</si>
  <si>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</si>
  <si>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</si>
  <si>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</si>
  <si>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</si>
  <si>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</si>
  <si>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</si>
  <si>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</si>
  <si>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</si>
  <si>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</si>
  <si>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</si>
  <si>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</si>
  <si>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</si>
  <si>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</si>
  <si>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</si>
  <si>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</si>
  <si>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</si>
  <si>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</si>
  <si>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</si>
  <si>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</si>
  <si>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</si>
  <si>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</si>
  <si>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</si>
  <si>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</si>
  <si>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</si>
  <si>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</si>
  <si>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</si>
  <si>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</si>
  <si>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</si>
  <si>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</si>
  <si>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</si>
  <si>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</si>
  <si>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</si>
  <si>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</si>
  <si>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</si>
  <si>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</si>
  <si>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</si>
  <si>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</si>
  <si>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</si>
  <si>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</si>
  <si>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</si>
  <si>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</si>
  <si>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</si>
  <si>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</si>
  <si>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</si>
  <si>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</si>
  <si>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</si>
  <si>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</si>
  <si>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</si>
  <si>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</si>
  <si>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</si>
  <si>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</si>
  <si>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</si>
  <si>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</si>
  <si>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</si>
  <si>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</si>
  <si>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</si>
  <si>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</si>
  <si>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</si>
  <si>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</si>
  <si>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</si>
  <si>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</si>
  <si>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</si>
  <si>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</si>
  <si>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</si>
  <si>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</si>
  <si>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</si>
  <si>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</si>
  <si>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</si>
  <si>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</si>
  <si>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</si>
  <si>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</si>
  <si>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</si>
  <si>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</si>
  <si>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</si>
  <si>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</si>
  <si>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</si>
  <si>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</si>
  <si>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</si>
  <si>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</si>
  <si>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</si>
  <si>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</si>
  <si>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</si>
  <si>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</si>
  <si>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</si>
  <si>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</si>
  <si>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</si>
  <si>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</si>
  <si>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</si>
  <si>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</si>
  <si>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</si>
  <si>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</si>
  <si>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</si>
  <si>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</si>
  <si>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</si>
  <si>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</si>
  <si>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</si>
  <si>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</si>
  <si>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</si>
  <si>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</si>
  <si>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</si>
  <si>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</si>
  <si>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</si>
  <si>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</si>
  <si>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</si>
  <si>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</si>
  <si>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</si>
  <si>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</si>
  <si>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</si>
  <si>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</si>
  <si>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</si>
  <si>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</si>
  <si>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</si>
  <si>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</si>
  <si>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</si>
  <si>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</si>
  <si>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</si>
  <si>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</si>
  <si>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</si>
  <si>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</si>
  <si>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</si>
  <si>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</si>
  <si>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</si>
  <si>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</si>
  <si>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</si>
  <si>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</si>
  <si>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</si>
  <si>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</si>
  <si>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</si>
  <si>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</si>
  <si>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</si>
  <si>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</si>
  <si>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</si>
  <si>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</si>
  <si>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</si>
  <si>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</si>
  <si>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</si>
  <si>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</si>
  <si>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</si>
  <si>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</si>
  <si>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</si>
  <si>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</si>
  <si>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Участие в Слете актива движения ЮНАРМИЯ в ЦДП "Юнармия" (п. Емельяново)</t>
  </si>
  <si>
    <t>Наградная продукция к мероприятим</t>
  </si>
  <si>
    <t xml:space="preserve">Проживание 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</si>
  <si>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</si>
  <si>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</si>
  <si>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</si>
  <si>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</si>
  <si>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</si>
  <si>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</si>
  <si>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</si>
  <si>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</si>
  <si>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</si>
  <si>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</si>
  <si>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</si>
  <si>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</si>
  <si>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</si>
  <si>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</si>
  <si>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</si>
  <si>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</si>
  <si>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</si>
  <si>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</si>
  <si>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</si>
  <si>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</si>
  <si>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</si>
  <si>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</si>
  <si>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</si>
  <si>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</si>
  <si>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</si>
  <si>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</si>
  <si>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</si>
  <si>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</si>
  <si>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</si>
  <si>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</si>
  <si>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</si>
  <si>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</si>
  <si>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</si>
  <si>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</si>
  <si>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</si>
  <si>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</si>
  <si>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</si>
  <si>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</si>
  <si>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</si>
  <si>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</si>
  <si>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</si>
  <si>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</si>
  <si>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</si>
  <si>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Наименование показателя объема : колличество мероприятий (штук)</t>
  </si>
  <si>
    <t>Почтовые конверты (упак 50 шт)</t>
  </si>
  <si>
    <t>Обслуживание системы видеонаблюдения</t>
  </si>
  <si>
    <t>5 = 3 ×4</t>
  </si>
  <si>
    <t>Приобретение программного обеспечения</t>
  </si>
  <si>
    <t>чел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</si>
  <si>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</si>
  <si>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</si>
  <si>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</si>
  <si>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Проезд детей (10 детей)</t>
  </si>
  <si>
    <t>Суточные детей (10 детей)</t>
  </si>
  <si>
    <t>Наградная продукция к мероприятиям</t>
  </si>
  <si>
    <t>Поддержка проектов в рамках грантового конкурса Территория Красноярский край</t>
  </si>
  <si>
    <t>Приложение № 1</t>
  </si>
  <si>
    <t>Возмещение мед осмотра (112/212)</t>
  </si>
  <si>
    <t>Оплата пени, штрафов (853/291)</t>
  </si>
  <si>
    <t>Обучение персонала</t>
  </si>
  <si>
    <t>Экипировка и форма для Юнармии</t>
  </si>
  <si>
    <t>6=5*0,3664</t>
  </si>
  <si>
    <t>1.     Расчеты (обоснования) выплат персоналу, непосредственно НЕ связанному с выполнением работы (доплата до МРОТ)</t>
  </si>
  <si>
    <t xml:space="preserve"> Расчеты (обоснования) выплат персоналу, непосредственно НЕ связанному с выполнением работы (доплата до МРОТ)</t>
  </si>
  <si>
    <t>    Расчеты (обоснования) выплат персоналу, непосредственно НЕ связанному с выполнением работы (доплата до МРОТ)</t>
  </si>
  <si>
    <t>6=5*0,2714</t>
  </si>
  <si>
    <t>6=5*0,3643</t>
  </si>
  <si>
    <t>Приложение №1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</si>
  <si>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на 01.01.2024 год</t>
  </si>
  <si>
    <t>Штатное расписание: 11,1 человек</t>
  </si>
  <si>
    <t>старший специалист</t>
  </si>
  <si>
    <t>Планируемое число  в год:  41   мероприятий (штук) (показатель объема услуги - задание)</t>
  </si>
  <si>
    <t>Рабочих часов в год:1780,6 часа – производственный календарь на 2024 год</t>
  </si>
  <si>
    <t>(1780,6 часа ×</t>
  </si>
  <si>
    <t>4 = 3 × 1780,6</t>
  </si>
  <si>
    <t>(плановое задание 2024 года)</t>
  </si>
  <si>
    <t>1780,6 часов)</t>
  </si>
  <si>
    <t>Старший специалист</t>
  </si>
  <si>
    <t>Участие подростков Северо-Енисейского района в ТИМ "Юниор" мероприятие 7</t>
  </si>
  <si>
    <t>Проезд подростков 6 чел</t>
  </si>
  <si>
    <t>Проезд 6 чел</t>
  </si>
  <si>
    <t>Участие молодежи Северо-Енисейского района в инфраструктурном проекте "Новый фарватер" (г. Красноярск) мероприятие 3</t>
  </si>
  <si>
    <t>Проезд (10 чел)</t>
  </si>
  <si>
    <t>Призовой фонд на мероприятие Живая сталь</t>
  </si>
  <si>
    <t>25 коммандировок в год</t>
  </si>
  <si>
    <t>Провоз груза 140 мест (1 место=500 руб)</t>
  </si>
  <si>
    <t xml:space="preserve">Тех обслуживание систем пожарной сигнализации  </t>
  </si>
  <si>
    <t>Профилактическая дезинфекция, дератизация</t>
  </si>
  <si>
    <t>услуги автосервиса</t>
  </si>
  <si>
    <t>Предрейсовое медицинское обследование 496 раз*89руб</t>
  </si>
  <si>
    <t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t>
  </si>
  <si>
    <t>Фотобумага</t>
  </si>
  <si>
    <t>Приложение №1 к приложению 1 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</si>
  <si>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Оплата проезда к месту коммандировки  (25 команд. в год )</t>
  </si>
  <si>
    <t>Суточные при служебных коммандировках (25 команд. в год )</t>
  </si>
  <si>
    <t>Найм жилья в командировке (25 команд. в год )</t>
  </si>
  <si>
    <t>Планируемое число  в год: 54 колличество мероприятий (штук)(показатель объема услуги - задание)</t>
  </si>
  <si>
    <t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t>
  </si>
  <si>
    <t>Участие в Смене Вымпел в ЦДП Юнармия (п. Емельяново)</t>
  </si>
  <si>
    <t>Проезд детей (5 детей)</t>
  </si>
  <si>
    <t>Суточные детей  (5 детей)</t>
  </si>
  <si>
    <t>Суточные детей  (4 детей)</t>
  </si>
  <si>
    <t>Проезд детей (4 детей)</t>
  </si>
  <si>
    <t>Участие в Тропе партизанов (Манский район) 5 дней мероприятие</t>
  </si>
  <si>
    <t>Проживание в Красноярске (2 дня)</t>
  </si>
  <si>
    <t>Участие воспитанников ВПК и Юнармии в зональном этапе конкурса по строевой подготовке мероприятие 1 день</t>
  </si>
  <si>
    <t>Проезд детей (6 детей)</t>
  </si>
  <si>
    <t>Проживание детей (6 детей)</t>
  </si>
  <si>
    <t>Суточные детей (6 детей)</t>
  </si>
  <si>
    <t>Военно-спортивная игра «Сибирский щит: Орленок». Участие в Зональном этапе. Мероприятие 2</t>
  </si>
  <si>
    <t>Проезд детей 10 детей</t>
  </si>
  <si>
    <t>Суточные детей 10 детей</t>
  </si>
  <si>
    <t>25 командировjк</t>
  </si>
  <si>
    <t>Планируемое число  в год:  54 колличество мероприятий (штук)(показатель объема услуги - задание)</t>
  </si>
  <si>
    <t>4 = 3 × 1780,6,4</t>
  </si>
  <si>
    <t>25 командировки</t>
  </si>
  <si>
    <t>Наградная продукцияк забегу "Выживший"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</si>
</sst>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  <numFmt numFmtId="169" formatCode="0.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0.249977111117893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79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/>
    <xf numFmtId="0" fontId="5" fillId="5" borderId="16" xfId="0" applyFont="1" applyFill="1" applyBorder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Alignment="1">
      <alignment horizontal="left" vertical="top" wrapText="1" readingOrder="1"/>
    </xf>
    <xf numFmtId="0" fontId="7" fillId="4" borderId="0" xfId="0" applyFont="1" applyFill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Alignment="1">
      <alignment horizontal="left" vertical="center" wrapText="1" readingOrder="1"/>
    </xf>
    <xf numFmtId="0" fontId="21" fillId="4" borderId="0" xfId="0" applyFont="1" applyFill="1" applyAlignment="1">
      <alignment vertical="center" wrapText="1" readingOrder="1"/>
    </xf>
    <xf numFmtId="4" fontId="24" fillId="3" borderId="0" xfId="0" applyNumberFormat="1" applyFont="1" applyFill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Alignment="1">
      <alignment horizontal="right" vertical="top" wrapText="1" readingOrder="1"/>
    </xf>
    <xf numFmtId="4" fontId="3" fillId="4" borderId="0" xfId="0" applyNumberFormat="1" applyFont="1" applyFill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Alignment="1">
      <alignment horizontal="center" vertical="top" wrapText="1"/>
    </xf>
    <xf numFmtId="4" fontId="18" fillId="4" borderId="0" xfId="0" applyNumberFormat="1" applyFont="1" applyFill="1" applyAlignment="1">
      <alignment horizontal="center" vertical="top" wrapText="1" readingOrder="1"/>
    </xf>
    <xf numFmtId="4" fontId="18" fillId="4" borderId="0" xfId="0" applyNumberFormat="1" applyFont="1" applyFill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 wrapText="1"/>
    </xf>
    <xf numFmtId="0" fontId="30" fillId="0" borderId="7" xfId="0" applyFont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Alignment="1">
      <alignment horizontal="center" wrapText="1"/>
    </xf>
    <xf numFmtId="4" fontId="7" fillId="4" borderId="0" xfId="0" applyNumberFormat="1" applyFont="1" applyFill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Alignment="1">
      <alignment horizontal="justify" vertical="center" wrapText="1" readingOrder="1"/>
    </xf>
    <xf numFmtId="4" fontId="7" fillId="4" borderId="0" xfId="0" applyNumberFormat="1" applyFont="1" applyFill="1" applyAlignment="1">
      <alignment horizontal="center" vertical="top" wrapText="1" readingOrder="1"/>
    </xf>
    <xf numFmtId="165" fontId="7" fillId="4" borderId="0" xfId="0" applyNumberFormat="1" applyFont="1" applyFill="1" applyAlignment="1">
      <alignment horizontal="center" vertical="top" wrapText="1" readingOrder="1"/>
    </xf>
    <xf numFmtId="3" fontId="7" fillId="4" borderId="0" xfId="0" applyNumberFormat="1" applyFont="1" applyFill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Alignment="1">
      <alignment vertical="top" wrapText="1"/>
    </xf>
    <xf numFmtId="0" fontId="21" fillId="4" borderId="0" xfId="0" applyFont="1" applyFill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/>
    <xf numFmtId="0" fontId="5" fillId="4" borderId="10" xfId="0" applyFont="1" applyFill="1" applyBorder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36" fillId="4" borderId="0" xfId="0" applyNumberFormat="1" applyFont="1" applyFill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167" fontId="4" fillId="0" borderId="13" xfId="0" applyNumberFormat="1" applyFont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4" fontId="42" fillId="3" borderId="7" xfId="0" applyNumberFormat="1" applyFont="1" applyFill="1" applyBorder="1" applyAlignment="1">
      <alignment horizontal="center" vertical="center" wrapText="1" readingOrder="1"/>
    </xf>
    <xf numFmtId="4" fontId="43" fillId="3" borderId="14" xfId="0" applyNumberFormat="1" applyFont="1" applyFill="1" applyBorder="1" applyAlignment="1">
      <alignment horizontal="center" vertical="center" wrapText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0" fontId="8" fillId="4" borderId="7" xfId="0" applyFont="1" applyFill="1" applyBorder="1" applyAlignment="1">
      <alignment horizontal="center"/>
    </xf>
    <xf numFmtId="4" fontId="44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vertical="top" wrapText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5" fillId="4" borderId="0" xfId="0" applyFont="1" applyFill="1"/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center" wrapText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Alignment="1">
      <alignment horizontal="center" vertical="top" wrapText="1" readingOrder="1"/>
    </xf>
    <xf numFmtId="165" fontId="3" fillId="4" borderId="0" xfId="0" applyNumberFormat="1" applyFont="1" applyFill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6" fillId="4" borderId="0" xfId="0" applyFont="1" applyFill="1"/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0" fontId="5" fillId="4" borderId="3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Font="1" applyFill="1" applyAlignment="1">
      <alignment vertical="top" wrapText="1"/>
    </xf>
    <xf numFmtId="0" fontId="7" fillId="4" borderId="9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vertical="center" wrapText="1"/>
    </xf>
    <xf numFmtId="0" fontId="5" fillId="4" borderId="29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8" fillId="4" borderId="26" xfId="0" applyFont="1" applyFill="1" applyBorder="1" applyAlignment="1">
      <alignment horizontal="left" vertical="top"/>
    </xf>
    <xf numFmtId="0" fontId="18" fillId="4" borderId="7" xfId="0" applyFont="1" applyFill="1" applyBorder="1" applyAlignment="1">
      <alignment horizontal="left" vertical="top"/>
    </xf>
    <xf numFmtId="0" fontId="18" fillId="4" borderId="27" xfId="0" applyFont="1" applyFill="1" applyBorder="1" applyAlignment="1">
      <alignment horizontal="left" vertical="top"/>
    </xf>
    <xf numFmtId="2" fontId="18" fillId="4" borderId="9" xfId="0" applyNumberFormat="1" applyFont="1" applyFill="1" applyBorder="1" applyAlignment="1">
      <alignment horizontal="center" vertical="top" wrapText="1"/>
    </xf>
    <xf numFmtId="0" fontId="5" fillId="4" borderId="34" xfId="0" applyFont="1" applyFill="1" applyBorder="1" applyAlignment="1">
      <alignment horizontal="center" vertical="center" wrapText="1" readingOrder="1"/>
    </xf>
    <xf numFmtId="0" fontId="5" fillId="4" borderId="35" xfId="0" applyFont="1" applyFill="1" applyBorder="1" applyAlignment="1">
      <alignment horizontal="center" vertical="center" wrapText="1" readingOrder="1"/>
    </xf>
    <xf numFmtId="4" fontId="5" fillId="3" borderId="36" xfId="0" applyNumberFormat="1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left" vertical="center" wrapText="1"/>
    </xf>
    <xf numFmtId="0" fontId="4" fillId="4" borderId="32" xfId="0" applyFont="1" applyFill="1" applyBorder="1" applyAlignment="1">
      <alignment vertical="top" wrapText="1"/>
    </xf>
    <xf numFmtId="0" fontId="18" fillId="4" borderId="9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left" vertical="top" wrapText="1" readingOrder="1"/>
    </xf>
    <xf numFmtId="4" fontId="45" fillId="4" borderId="0" xfId="0" applyNumberFormat="1" applyFont="1" applyFill="1"/>
    <xf numFmtId="165" fontId="5" fillId="8" borderId="7" xfId="0" applyNumberFormat="1" applyFont="1" applyFill="1" applyBorder="1" applyAlignment="1">
      <alignment horizontal="center" vertical="top" wrapText="1" readingOrder="1"/>
    </xf>
    <xf numFmtId="4" fontId="20" fillId="8" borderId="7" xfId="0" applyNumberFormat="1" applyFont="1" applyFill="1" applyBorder="1"/>
    <xf numFmtId="4" fontId="3" fillId="8" borderId="7" xfId="0" applyNumberFormat="1" applyFont="1" applyFill="1" applyBorder="1" applyAlignment="1">
      <alignment horizontal="center"/>
    </xf>
    <xf numFmtId="169" fontId="4" fillId="4" borderId="7" xfId="0" applyNumberFormat="1" applyFont="1" applyFill="1" applyBorder="1" applyAlignment="1">
      <alignment vertical="top" wrapText="1"/>
    </xf>
    <xf numFmtId="4" fontId="7" fillId="8" borderId="7" xfId="0" applyNumberFormat="1" applyFont="1" applyFill="1" applyBorder="1" applyAlignment="1">
      <alignment horizontal="center" vertical="center" wrapText="1" readingOrder="1"/>
    </xf>
    <xf numFmtId="4" fontId="21" fillId="8" borderId="1" xfId="0" applyNumberFormat="1" applyFont="1" applyFill="1" applyBorder="1" applyAlignment="1">
      <alignment horizontal="center" vertical="center" wrapText="1" readingOrder="1"/>
    </xf>
    <xf numFmtId="165" fontId="3" fillId="8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 wrapText="1"/>
    </xf>
    <xf numFmtId="0" fontId="37" fillId="4" borderId="7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164" fontId="37" fillId="4" borderId="7" xfId="1" applyFont="1" applyFill="1" applyBorder="1" applyAlignment="1">
      <alignment vertical="top" wrapText="1"/>
    </xf>
    <xf numFmtId="164" fontId="37" fillId="4" borderId="7" xfId="0" applyNumberFormat="1" applyFont="1" applyFill="1" applyBorder="1" applyAlignment="1">
      <alignment vertical="top" wrapText="1"/>
    </xf>
    <xf numFmtId="0" fontId="20" fillId="4" borderId="15" xfId="0" applyFont="1" applyFill="1" applyBorder="1" applyAlignment="1">
      <alignment horizontal="center" vertical="top" wrapText="1"/>
    </xf>
    <xf numFmtId="0" fontId="20" fillId="4" borderId="7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top" wrapText="1" readingOrder="1"/>
    </xf>
    <xf numFmtId="165" fontId="3" fillId="11" borderId="7" xfId="0" applyNumberFormat="1" applyFont="1" applyFill="1" applyBorder="1" applyAlignment="1">
      <alignment horizontal="center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horizontal="center"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3" applyFont="1" applyFill="1" applyBorder="1" applyAlignment="1">
      <alignment horizontal="left" vertical="center"/>
    </xf>
    <xf numFmtId="0" fontId="27" fillId="4" borderId="0" xfId="0" applyFont="1" applyFill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37" fillId="4" borderId="15" xfId="0" applyFont="1" applyFill="1" applyBorder="1" applyAlignment="1">
      <alignment vertical="top" wrapText="1"/>
    </xf>
    <xf numFmtId="0" fontId="37" fillId="4" borderId="1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7" fillId="4" borderId="8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top" wrapText="1"/>
    </xf>
    <xf numFmtId="0" fontId="37" fillId="4" borderId="9" xfId="0" applyFont="1" applyFill="1" applyBorder="1" applyAlignment="1">
      <alignment horizontal="center" vertical="top" wrapText="1"/>
    </xf>
    <xf numFmtId="0" fontId="37" fillId="4" borderId="22" xfId="0" applyFont="1" applyFill="1" applyBorder="1" applyAlignment="1">
      <alignment vertical="top" wrapText="1"/>
    </xf>
    <xf numFmtId="0" fontId="37" fillId="4" borderId="18" xfId="0" applyFont="1" applyFill="1" applyBorder="1" applyAlignment="1">
      <alignment vertical="top" wrapText="1"/>
    </xf>
    <xf numFmtId="0" fontId="37" fillId="4" borderId="24" xfId="0" applyFont="1" applyFill="1" applyBorder="1" applyAlignment="1">
      <alignment vertical="top" wrapText="1"/>
    </xf>
    <xf numFmtId="0" fontId="37" fillId="4" borderId="25" xfId="0" applyFont="1" applyFill="1" applyBorder="1" applyAlignment="1">
      <alignment vertical="top" wrapText="1"/>
    </xf>
    <xf numFmtId="0" fontId="37" fillId="4" borderId="17" xfId="0" applyFont="1" applyFill="1" applyBorder="1" applyAlignment="1">
      <alignment vertical="top" wrapText="1"/>
    </xf>
    <xf numFmtId="0" fontId="37" fillId="4" borderId="14" xfId="0" applyFont="1" applyFill="1" applyBorder="1" applyAlignment="1">
      <alignment vertical="top" wrapText="1"/>
    </xf>
    <xf numFmtId="0" fontId="37" fillId="4" borderId="15" xfId="0" applyFont="1" applyFill="1" applyBorder="1" applyAlignment="1">
      <alignment horizontal="center" vertical="top" wrapText="1"/>
    </xf>
    <xf numFmtId="0" fontId="37" fillId="4" borderId="16" xfId="0" applyFont="1" applyFill="1" applyBorder="1" applyAlignment="1">
      <alignment horizontal="center" vertical="top" wrapText="1"/>
    </xf>
    <xf numFmtId="0" fontId="37" fillId="4" borderId="13" xfId="0" applyFont="1" applyFill="1" applyBorder="1" applyAlignment="1">
      <alignment horizontal="center" vertical="top" wrapText="1"/>
    </xf>
    <xf numFmtId="0" fontId="37" fillId="4" borderId="12" xfId="0" applyFont="1" applyFill="1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5" fillId="4" borderId="37" xfId="0" applyFont="1" applyFill="1" applyBorder="1" applyAlignment="1">
      <alignment horizontal="center" vertical="center" wrapText="1" readingOrder="1"/>
    </xf>
    <xf numFmtId="0" fontId="5" fillId="4" borderId="39" xfId="0" applyFont="1" applyFill="1" applyBorder="1" applyAlignment="1">
      <alignment horizontal="center" vertical="center" wrapText="1" readingOrder="1"/>
    </xf>
    <xf numFmtId="0" fontId="3" fillId="4" borderId="8" xfId="0" applyFont="1" applyFill="1" applyBorder="1" applyAlignment="1">
      <alignment horizontal="right" vertical="top" wrapText="1" readingOrder="1"/>
    </xf>
    <xf numFmtId="4" fontId="5" fillId="3" borderId="38" xfId="0" applyNumberFormat="1" applyFont="1" applyFill="1" applyBorder="1" applyAlignment="1">
      <alignment horizontal="center" vertical="center" wrapText="1" readingOrder="1"/>
    </xf>
    <xf numFmtId="4" fontId="5" fillId="3" borderId="40" xfId="0" applyNumberFormat="1" applyFont="1" applyFill="1" applyBorder="1" applyAlignment="1">
      <alignment horizontal="center" vertical="center" wrapText="1" readingOrder="1"/>
    </xf>
    <xf numFmtId="0" fontId="5" fillId="4" borderId="28" xfId="0" applyFont="1" applyFill="1" applyBorder="1" applyAlignment="1">
      <alignment horizontal="center" vertical="center" wrapText="1" readingOrder="1"/>
    </xf>
    <xf numFmtId="0" fontId="5" fillId="4" borderId="30" xfId="0" applyFont="1" applyFill="1" applyBorder="1" applyAlignment="1">
      <alignment horizontal="center" vertical="center" wrapText="1" readingOrder="1"/>
    </xf>
    <xf numFmtId="0" fontId="5" fillId="4" borderId="26" xfId="0" applyFont="1" applyFill="1" applyBorder="1" applyAlignment="1">
      <alignment horizontal="center" vertical="center" wrapText="1" readingOrder="1"/>
    </xf>
    <xf numFmtId="0" fontId="5" fillId="4" borderId="27" xfId="0" applyFont="1" applyFill="1" applyBorder="1" applyAlignment="1">
      <alignment horizontal="center" vertical="center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  <xf numFmtId="0" fontId="5" fillId="4" borderId="15" xfId="0" applyFont="1" applyFill="1" applyBorder="1" applyAlignment="1">
      <alignment vertical="top" wrapText="1"/>
    </xf>
    <xf numFmtId="4" fontId="20" fillId="9" borderId="14" xfId="0" applyNumberFormat="1" applyFont="1" applyFill="1" applyBorder="1" applyAlignment="1">
      <alignment horizontal="center" vertical="center" wrapText="1"/>
    </xf>
    <xf numFmtId="164" fontId="27" fillId="8" borderId="7" xfId="1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top" wrapText="1" readingOrder="1"/>
    </xf>
    <xf numFmtId="4" fontId="20" fillId="9" borderId="7" xfId="0" applyNumberFormat="1" applyFont="1" applyFill="1" applyBorder="1" applyAlignment="1">
      <alignment horizontal="center" vertical="center" wrapText="1" readingOrder="1"/>
    </xf>
    <xf numFmtId="4" fontId="5" fillId="3" borderId="13" xfId="0" applyNumberFormat="1" applyFont="1" applyFill="1" applyBorder="1" applyAlignment="1">
      <alignment horizontal="center" vertical="center" wrapText="1" readingOrder="1"/>
    </xf>
    <xf numFmtId="4" fontId="3" fillId="4" borderId="9" xfId="0" applyNumberFormat="1" applyFont="1" applyFill="1" applyBorder="1" applyAlignment="1">
      <alignment vertical="center" wrapText="1" readingOrder="1"/>
    </xf>
    <xf numFmtId="4" fontId="18" fillId="4" borderId="9" xfId="0" applyNumberFormat="1" applyFont="1" applyFill="1" applyBorder="1" applyAlignment="1">
      <alignment horizontal="center" vertical="top"/>
    </xf>
    <xf numFmtId="4" fontId="20" fillId="8" borderId="33" xfId="0" applyNumberFormat="1" applyFont="1" applyFill="1" applyBorder="1"/>
    <xf numFmtId="4" fontId="20" fillId="9" borderId="14" xfId="0" applyNumberFormat="1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center" vertical="center" wrapText="1" readingOrder="1"/>
    </xf>
    <xf numFmtId="0" fontId="3" fillId="4" borderId="14" xfId="0" applyFont="1" applyFill="1" applyBorder="1" applyAlignment="1">
      <alignment horizontal="center" vertical="center" wrapText="1" readingOrder="1"/>
    </xf>
    <xf numFmtId="4" fontId="49" fillId="8" borderId="9" xfId="0" applyNumberFormat="1" applyFont="1" applyFill="1" applyBorder="1" applyAlignment="1">
      <alignment horizontal="center" vertical="center" wrapText="1" readingOrder="1"/>
    </xf>
    <xf numFmtId="0" fontId="18" fillId="4" borderId="7" xfId="0" applyFont="1" applyFill="1" applyBorder="1" applyAlignment="1">
      <alignment vertical="top" wrapText="1"/>
    </xf>
    <xf numFmtId="4" fontId="20" fillId="8" borderId="7" xfId="0" applyNumberFormat="1" applyFont="1" applyFill="1" applyBorder="1" applyAlignment="1">
      <alignment horizontal="center" vertical="center" wrapText="1" readingOrder="1"/>
    </xf>
    <xf numFmtId="0" fontId="30" fillId="4" borderId="7" xfId="0" applyFont="1" applyFill="1" applyBorder="1" applyAlignment="1">
      <alignment horizontal="left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wrapText="1" readingOrder="1"/>
    </xf>
    <xf numFmtId="0" fontId="27" fillId="4" borderId="15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0" fontId="27" fillId="4" borderId="16" xfId="0" applyFont="1" applyFill="1" applyBorder="1" applyAlignment="1">
      <alignment horizontal="center" vertical="top" wrapText="1"/>
    </xf>
    <xf numFmtId="0" fontId="4" fillId="3" borderId="29" xfId="0" applyFont="1" applyFill="1" applyBorder="1" applyAlignment="1">
      <alignment vertical="center"/>
    </xf>
    <xf numFmtId="0" fontId="4" fillId="3" borderId="29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left" vertical="center"/>
    </xf>
    <xf numFmtId="4" fontId="20" fillId="9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top" wrapText="1" readingOrder="1"/>
    </xf>
    <xf numFmtId="0" fontId="3" fillId="4" borderId="0" xfId="0" applyFont="1" applyFill="1" applyBorder="1" applyAlignment="1">
      <alignment horizontal="center" vertical="center" wrapText="1" readingOrder="1"/>
    </xf>
    <xf numFmtId="4" fontId="7" fillId="3" borderId="16" xfId="0" applyNumberFormat="1" applyFont="1" applyFill="1" applyBorder="1" applyAlignment="1">
      <alignment horizontal="center" vertical="top" wrapText="1" readingOrder="1"/>
    </xf>
    <xf numFmtId="0" fontId="7" fillId="4" borderId="16" xfId="0" applyFont="1" applyFill="1" applyBorder="1" applyAlignment="1">
      <alignment horizontal="left" vertical="top" wrapText="1" readingOrder="1"/>
    </xf>
    <xf numFmtId="0" fontId="7" fillId="4" borderId="16" xfId="0" applyFont="1" applyFill="1" applyBorder="1" applyAlignment="1">
      <alignment horizontal="center" vertical="center" wrapText="1" readingOrder="1"/>
    </xf>
    <xf numFmtId="3" fontId="7" fillId="4" borderId="13" xfId="0" applyNumberFormat="1" applyFont="1" applyFill="1" applyBorder="1" applyAlignment="1">
      <alignment horizontal="center" vertical="center" wrapText="1" readingOrder="1"/>
    </xf>
    <xf numFmtId="4" fontId="7" fillId="4" borderId="13" xfId="0" applyNumberFormat="1" applyFont="1" applyFill="1" applyBorder="1" applyAlignment="1">
      <alignment horizontal="center" vertical="top" wrapText="1" readingOrder="1"/>
    </xf>
    <xf numFmtId="164" fontId="20" fillId="8" borderId="7" xfId="1" applyFont="1" applyFill="1" applyBorder="1" applyAlignment="1">
      <alignment vertical="top" wrapText="1"/>
    </xf>
    <xf numFmtId="0" fontId="5" fillId="4" borderId="7" xfId="0" applyFont="1" applyFill="1" applyBorder="1" applyAlignment="1">
      <alignment vertical="center" wrapText="1"/>
    </xf>
    <xf numFmtId="4" fontId="20" fillId="8" borderId="9" xfId="0" applyNumberFormat="1" applyFont="1" applyFill="1" applyBorder="1" applyAlignment="1">
      <alignment horizontal="center" vertical="top" wrapText="1" readingOrder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/>
    </xf>
    <xf numFmtId="0" fontId="5" fillId="12" borderId="7" xfId="0" applyFont="1" applyFill="1" applyBorder="1" applyAlignment="1">
      <alignment horizontal="center" vertical="top" wrapText="1"/>
    </xf>
    <xf numFmtId="4" fontId="20" fillId="11" borderId="7" xfId="0" applyNumberFormat="1" applyFont="1" applyFill="1" applyBorder="1" applyAlignment="1">
      <alignment horizontal="center" vertical="center" wrapText="1" readingOrder="1"/>
    </xf>
    <xf numFmtId="4" fontId="20" fillId="10" borderId="14" xfId="0" applyNumberFormat="1" applyFont="1" applyFill="1" applyBorder="1" applyAlignment="1">
      <alignment horizontal="center" vertical="center" wrapText="1" readingOrder="1"/>
    </xf>
    <xf numFmtId="0" fontId="10" fillId="13" borderId="7" xfId="0" applyFont="1" applyFill="1" applyBorder="1" applyAlignment="1">
      <alignment horizontal="center" vertical="top" wrapText="1"/>
    </xf>
    <xf numFmtId="2" fontId="5" fillId="4" borderId="0" xfId="0" applyNumberFormat="1" applyFont="1" applyFill="1"/>
    <xf numFmtId="0" fontId="10" fillId="4" borderId="0" xfId="0" applyFont="1" applyFill="1" applyBorder="1" applyAlignment="1">
      <alignment horizontal="center" vertical="top" wrapText="1"/>
    </xf>
    <xf numFmtId="4" fontId="5" fillId="4" borderId="0" xfId="0" applyNumberFormat="1" applyFont="1" applyFill="1" applyBorder="1"/>
    <xf numFmtId="0" fontId="5" fillId="4" borderId="0" xfId="0" applyFont="1" applyFill="1" applyBorder="1"/>
    <xf numFmtId="2" fontId="5" fillId="4" borderId="0" xfId="0" applyNumberFormat="1" applyFont="1" applyFill="1" applyBorder="1"/>
    <xf numFmtId="1" fontId="10" fillId="4" borderId="0" xfId="0" applyNumberFormat="1" applyFont="1" applyFill="1" applyBorder="1" applyAlignment="1">
      <alignment horizontal="center" vertical="top" wrapText="1"/>
    </xf>
    <xf numFmtId="0" fontId="5" fillId="4" borderId="15" xfId="0" applyFont="1" applyFill="1" applyBorder="1" applyAlignment="1">
      <alignment vertical="top" wrapText="1" readingOrder="1"/>
    </xf>
    <xf numFmtId="4" fontId="24" fillId="10" borderId="14" xfId="0" applyNumberFormat="1" applyFont="1" applyFill="1" applyBorder="1" applyAlignment="1">
      <alignment horizontal="center" vertical="center" wrapText="1"/>
    </xf>
    <xf numFmtId="0" fontId="4" fillId="4" borderId="32" xfId="3" applyFont="1" applyFill="1" applyBorder="1" applyAlignment="1">
      <alignment vertical="center"/>
    </xf>
    <xf numFmtId="0" fontId="4" fillId="4" borderId="16" xfId="3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horizontal="center" vertical="top" wrapText="1"/>
    </xf>
    <xf numFmtId="4" fontId="36" fillId="11" borderId="7" xfId="0" applyNumberFormat="1" applyFont="1" applyFill="1" applyBorder="1"/>
    <xf numFmtId="164" fontId="27" fillId="11" borderId="7" xfId="1" applyFont="1" applyFill="1" applyBorder="1" applyAlignment="1">
      <alignment vertical="top" wrapText="1"/>
    </xf>
    <xf numFmtId="4" fontId="21" fillId="11" borderId="7" xfId="0" applyNumberFormat="1" applyFont="1" applyFill="1" applyBorder="1" applyAlignment="1">
      <alignment horizontal="center" vertical="top" wrapText="1" readingOrder="1"/>
    </xf>
    <xf numFmtId="4" fontId="21" fillId="10" borderId="14" xfId="0" applyNumberFormat="1" applyFont="1" applyFill="1" applyBorder="1" applyAlignment="1">
      <alignment horizontal="center" vertical="center" wrapText="1" readingOrder="1"/>
    </xf>
    <xf numFmtId="4" fontId="21" fillId="11" borderId="7" xfId="0" applyNumberFormat="1" applyFont="1" applyFill="1" applyBorder="1" applyAlignment="1">
      <alignment horizontal="center" vertical="center" wrapText="1" readingOrder="1"/>
    </xf>
    <xf numFmtId="4" fontId="20" fillId="4" borderId="7" xfId="0" applyNumberFormat="1" applyFont="1" applyFill="1" applyBorder="1" applyAlignment="1">
      <alignment horizontal="center" vertical="center" wrapText="1" readingOrder="1"/>
    </xf>
    <xf numFmtId="4" fontId="36" fillId="4" borderId="7" xfId="0" applyNumberFormat="1" applyFont="1" applyFill="1" applyBorder="1"/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5"/>
  <sheetViews>
    <sheetView topLeftCell="A7" zoomScale="80" zoomScaleNormal="80" workbookViewId="0">
      <selection sqref="A1:K23"/>
    </sheetView>
  </sheetViews>
  <sheetFormatPr defaultColWidth="9.125" defaultRowHeight="15" x14ac:dyDescent="0.25"/>
  <cols>
    <col min="1" max="1" width="23.75" style="35" customWidth="1"/>
    <col min="2" max="3" width="22.625" style="35" customWidth="1"/>
    <col min="4" max="4" width="14.25" style="35" customWidth="1"/>
    <col min="5" max="5" width="13.125" style="35" customWidth="1"/>
    <col min="6" max="6" width="15.125" style="35" customWidth="1"/>
    <col min="7" max="7" width="11.875" style="35" customWidth="1"/>
    <col min="8" max="8" width="12.75" style="35" customWidth="1"/>
    <col min="9" max="9" width="16.625" style="35" customWidth="1"/>
    <col min="10" max="10" width="13.125" style="35" customWidth="1"/>
    <col min="11" max="11" width="23.875" style="35" customWidth="1"/>
    <col min="12" max="13" width="9.125" style="35"/>
    <col min="14" max="14" width="21.25" style="35" customWidth="1"/>
    <col min="15" max="15" width="16.75" style="35" customWidth="1"/>
    <col min="16" max="16" width="13.75" style="35" customWidth="1"/>
    <col min="17" max="17" width="11.5" style="35" customWidth="1"/>
    <col min="18" max="16384" width="9.125" style="35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51" t="s">
        <v>281</v>
      </c>
      <c r="J1" s="451"/>
      <c r="K1" s="41"/>
    </row>
    <row r="2" spans="1:17" ht="105" customHeight="1" x14ac:dyDescent="0.25">
      <c r="A2" s="41"/>
      <c r="B2" s="41"/>
      <c r="C2" s="41"/>
      <c r="D2" s="41"/>
      <c r="E2" s="41"/>
      <c r="F2" s="41"/>
      <c r="G2" s="41"/>
      <c r="H2" s="41"/>
      <c r="I2" s="452" t="s">
        <v>292</v>
      </c>
      <c r="J2" s="452"/>
      <c r="K2" s="452"/>
      <c r="L2" s="162"/>
      <c r="M2" s="162"/>
    </row>
    <row r="3" spans="1:17" ht="30" x14ac:dyDescent="0.25">
      <c r="A3" s="182" t="s">
        <v>204</v>
      </c>
      <c r="B3" s="453" t="str">
        <f>'инновации+добровольчество0,3625'!B3:H3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453"/>
      <c r="D3" s="453"/>
      <c r="E3" s="453"/>
      <c r="F3" s="453"/>
      <c r="G3" s="453"/>
      <c r="H3" s="453"/>
      <c r="I3" s="453"/>
      <c r="J3" s="453"/>
      <c r="K3" s="453"/>
    </row>
    <row r="4" spans="1:17" x14ac:dyDescent="0.25">
      <c r="A4" s="41"/>
      <c r="B4" s="454"/>
      <c r="C4" s="454"/>
      <c r="D4" s="454"/>
      <c r="E4" s="454"/>
      <c r="F4" s="454"/>
      <c r="G4" s="454"/>
      <c r="H4" s="454"/>
      <c r="I4" s="454"/>
      <c r="J4" s="454"/>
      <c r="K4" s="454"/>
    </row>
    <row r="5" spans="1:17" ht="15" customHeight="1" x14ac:dyDescent="0.25">
      <c r="A5" s="455" t="s">
        <v>83</v>
      </c>
      <c r="B5" s="456"/>
      <c r="C5" s="456"/>
      <c r="D5" s="455" t="s">
        <v>32</v>
      </c>
      <c r="E5" s="447"/>
      <c r="F5" s="447"/>
      <c r="G5" s="447"/>
      <c r="H5" s="447"/>
      <c r="I5" s="447"/>
      <c r="J5" s="448"/>
      <c r="K5" s="449" t="s">
        <v>33</v>
      </c>
    </row>
    <row r="6" spans="1:17" ht="120" customHeight="1" x14ac:dyDescent="0.25">
      <c r="A6" s="183" t="s">
        <v>92</v>
      </c>
      <c r="B6" s="183" t="s">
        <v>93</v>
      </c>
      <c r="C6" s="183" t="s">
        <v>94</v>
      </c>
      <c r="D6" s="184" t="s">
        <v>95</v>
      </c>
      <c r="E6" s="185" t="s">
        <v>96</v>
      </c>
      <c r="F6" s="186" t="s">
        <v>101</v>
      </c>
      <c r="G6" s="187" t="s">
        <v>97</v>
      </c>
      <c r="H6" s="187" t="s">
        <v>100</v>
      </c>
      <c r="I6" s="187" t="s">
        <v>98</v>
      </c>
      <c r="J6" s="187" t="s">
        <v>99</v>
      </c>
      <c r="K6" s="450"/>
    </row>
    <row r="7" spans="1:17" x14ac:dyDescent="0.25">
      <c r="A7" s="188">
        <v>1</v>
      </c>
      <c r="B7" s="188">
        <v>2</v>
      </c>
      <c r="C7" s="188">
        <v>3</v>
      </c>
      <c r="D7" s="189">
        <v>4</v>
      </c>
      <c r="E7" s="190">
        <v>5</v>
      </c>
      <c r="F7" s="190">
        <v>6</v>
      </c>
      <c r="G7" s="190">
        <v>7</v>
      </c>
      <c r="H7" s="190">
        <v>8</v>
      </c>
      <c r="I7" s="190">
        <v>9</v>
      </c>
      <c r="J7" s="190">
        <v>10</v>
      </c>
      <c r="K7" s="191">
        <v>11</v>
      </c>
      <c r="N7" s="36"/>
    </row>
    <row r="8" spans="1:17" x14ac:dyDescent="0.25">
      <c r="A8" s="382">
        <f>'инновации+добровольчество0,3625'!I28</f>
        <v>2333914.2080560001</v>
      </c>
      <c r="B8" s="382">
        <f>'инновации+добровольчество0,3625'!G57</f>
        <v>152250</v>
      </c>
      <c r="C8" s="382">
        <f>'инновации+добровольчество0,3625'!G68</f>
        <v>550000</v>
      </c>
      <c r="D8" s="383">
        <f>'инновации+добровольчество0,3625'!F113</f>
        <v>134125.00362500001</v>
      </c>
      <c r="E8" s="384">
        <f>'инновации+добровольчество0,3625'!F173</f>
        <v>219312.5</v>
      </c>
      <c r="F8" s="5">
        <v>0</v>
      </c>
      <c r="G8" s="384">
        <f>'инновации+добровольчество0,3625'!G132</f>
        <v>81127.502999999997</v>
      </c>
      <c r="H8" s="384">
        <f>'инновации+добровольчество0,3625'!G140</f>
        <v>25375</v>
      </c>
      <c r="I8" s="384">
        <f>'инновации+добровольчество0,3625'!I82+'инновации+добровольчество0,3625'!F93</f>
        <v>1876712.4811479999</v>
      </c>
      <c r="J8" s="5">
        <f>'инновации+добровольчество0,3625'!G99+'инновации+добровольчество0,3625'!F430</f>
        <v>296887.5</v>
      </c>
      <c r="K8" s="192">
        <f>SUM(A8:J8)</f>
        <v>5669704.1958290003</v>
      </c>
    </row>
    <row r="9" spans="1:17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7" ht="39" customHeight="1" x14ac:dyDescent="0.25">
      <c r="A10" s="193" t="s">
        <v>205</v>
      </c>
      <c r="B10" s="453" t="str">
        <f>'патриотика0,3625'!B3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453"/>
      <c r="D10" s="453"/>
      <c r="E10" s="453"/>
      <c r="F10" s="453"/>
      <c r="G10" s="453"/>
      <c r="H10" s="453"/>
      <c r="I10" s="453"/>
      <c r="J10" s="453"/>
      <c r="K10" s="453"/>
      <c r="N10" s="181" t="s">
        <v>176</v>
      </c>
      <c r="O10" s="166">
        <v>16733321.939999999</v>
      </c>
      <c r="P10" s="36">
        <f>K8+K15+K23</f>
        <v>16733321.926080002</v>
      </c>
      <c r="Q10" s="36">
        <f>O10-P10</f>
        <v>1.3919997960329056E-2</v>
      </c>
    </row>
    <row r="11" spans="1:17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N11" s="35" t="s">
        <v>166</v>
      </c>
      <c r="O11" s="36">
        <f>N7+N15+N23</f>
        <v>0</v>
      </c>
      <c r="P11" s="36"/>
    </row>
    <row r="12" spans="1:17" ht="45" customHeight="1" x14ac:dyDescent="0.25">
      <c r="A12" s="455" t="s">
        <v>83</v>
      </c>
      <c r="B12" s="456"/>
      <c r="C12" s="456"/>
      <c r="D12" s="455" t="s">
        <v>32</v>
      </c>
      <c r="E12" s="447"/>
      <c r="F12" s="447"/>
      <c r="G12" s="447"/>
      <c r="H12" s="447"/>
      <c r="I12" s="447"/>
      <c r="J12" s="448"/>
      <c r="K12" s="449" t="s">
        <v>33</v>
      </c>
      <c r="P12" s="36"/>
    </row>
    <row r="13" spans="1:17" ht="85.15" customHeight="1" x14ac:dyDescent="0.25">
      <c r="A13" s="183" t="s">
        <v>92</v>
      </c>
      <c r="B13" s="183" t="s">
        <v>93</v>
      </c>
      <c r="C13" s="183" t="s">
        <v>94</v>
      </c>
      <c r="D13" s="184" t="s">
        <v>95</v>
      </c>
      <c r="E13" s="185" t="s">
        <v>96</v>
      </c>
      <c r="F13" s="186" t="s">
        <v>101</v>
      </c>
      <c r="G13" s="187" t="s">
        <v>97</v>
      </c>
      <c r="H13" s="187" t="s">
        <v>100</v>
      </c>
      <c r="I13" s="187" t="s">
        <v>98</v>
      </c>
      <c r="J13" s="187" t="s">
        <v>99</v>
      </c>
      <c r="K13" s="450"/>
      <c r="P13" s="36"/>
    </row>
    <row r="14" spans="1:17" x14ac:dyDescent="0.25">
      <c r="A14" s="194">
        <v>1</v>
      </c>
      <c r="B14" s="194">
        <v>2</v>
      </c>
      <c r="C14" s="194">
        <v>3</v>
      </c>
      <c r="D14" s="195">
        <v>4</v>
      </c>
      <c r="E14" s="190">
        <v>6</v>
      </c>
      <c r="F14" s="190">
        <v>7</v>
      </c>
      <c r="G14" s="190">
        <v>8</v>
      </c>
      <c r="H14" s="190">
        <v>9</v>
      </c>
      <c r="I14" s="190">
        <v>10</v>
      </c>
      <c r="J14" s="190">
        <v>11</v>
      </c>
      <c r="K14" s="191">
        <v>12</v>
      </c>
    </row>
    <row r="15" spans="1:17" x14ac:dyDescent="0.25">
      <c r="A15" s="382">
        <f>'патриотика0,3625'!I27</f>
        <v>2333914.2080560001</v>
      </c>
      <c r="B15" s="382">
        <f>'патриотика0,3625'!G154</f>
        <v>152250</v>
      </c>
      <c r="C15" s="382">
        <f>'патриотика0,3625'!G85</f>
        <v>1540000</v>
      </c>
      <c r="D15" s="383">
        <f>'патриотика0,3625'!F135</f>
        <v>134125.00362500001</v>
      </c>
      <c r="E15" s="384">
        <f>'патриотика0,3625'!F204</f>
        <v>219312.5</v>
      </c>
      <c r="F15" s="5">
        <v>0</v>
      </c>
      <c r="G15" s="384">
        <f>'патриотика0,3625'!G164</f>
        <v>81127.502999999997</v>
      </c>
      <c r="H15" s="384">
        <f>'патриотика0,3625'!G172</f>
        <v>25375</v>
      </c>
      <c r="I15" s="384">
        <f>'патриотика0,3625'!I101+'патриотика0,3625'!F111</f>
        <v>1876712.4811479999</v>
      </c>
      <c r="J15" s="5">
        <f>'патриотика0,3625'!G141+'патриотика0,3625'!F456</f>
        <v>296887.5</v>
      </c>
      <c r="K15" s="192">
        <f>SUM(A15:J15)</f>
        <v>6659704.1958289994</v>
      </c>
      <c r="N15" s="36"/>
    </row>
    <row r="16" spans="1:17" ht="12.6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</row>
    <row r="17" spans="1:14" hidden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</row>
    <row r="18" spans="1:14" ht="53.45" customHeight="1" x14ac:dyDescent="0.25">
      <c r="A18" s="193" t="s">
        <v>205</v>
      </c>
      <c r="B18" s="453" t="str">
        <f>'таланты+инициативы0,275'!B3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453"/>
      <c r="D18" s="453"/>
      <c r="E18" s="453"/>
      <c r="F18" s="453"/>
      <c r="G18" s="453"/>
      <c r="H18" s="453"/>
      <c r="I18" s="453"/>
      <c r="J18" s="453"/>
      <c r="K18" s="453"/>
    </row>
    <row r="19" spans="1:14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4" ht="46.9" customHeight="1" x14ac:dyDescent="0.25">
      <c r="A20" s="444" t="s">
        <v>40</v>
      </c>
      <c r="B20" s="445"/>
      <c r="C20" s="445"/>
      <c r="D20" s="446" t="s">
        <v>32</v>
      </c>
      <c r="E20" s="447"/>
      <c r="F20" s="447"/>
      <c r="G20" s="447"/>
      <c r="H20" s="447"/>
      <c r="I20" s="447"/>
      <c r="J20" s="448"/>
      <c r="K20" s="449" t="s">
        <v>33</v>
      </c>
    </row>
    <row r="21" spans="1:14" ht="84" customHeight="1" x14ac:dyDescent="0.25">
      <c r="A21" s="186" t="s">
        <v>92</v>
      </c>
      <c r="B21" s="186" t="s">
        <v>93</v>
      </c>
      <c r="C21" s="186" t="s">
        <v>94</v>
      </c>
      <c r="D21" s="196" t="s">
        <v>95</v>
      </c>
      <c r="E21" s="197" t="s">
        <v>96</v>
      </c>
      <c r="F21" s="186" t="s">
        <v>101</v>
      </c>
      <c r="G21" s="198" t="s">
        <v>97</v>
      </c>
      <c r="H21" s="198" t="s">
        <v>100</v>
      </c>
      <c r="I21" s="198" t="s">
        <v>98</v>
      </c>
      <c r="J21" s="198" t="s">
        <v>99</v>
      </c>
      <c r="K21" s="450"/>
    </row>
    <row r="22" spans="1:14" x14ac:dyDescent="0.25">
      <c r="A22" s="194">
        <v>1</v>
      </c>
      <c r="B22" s="194">
        <v>2</v>
      </c>
      <c r="C22" s="194">
        <v>3</v>
      </c>
      <c r="D22" s="189">
        <v>5</v>
      </c>
      <c r="E22" s="190">
        <v>6</v>
      </c>
      <c r="F22" s="190">
        <v>7</v>
      </c>
      <c r="G22" s="190">
        <v>8</v>
      </c>
      <c r="H22" s="190">
        <v>9</v>
      </c>
      <c r="I22" s="190">
        <v>10</v>
      </c>
      <c r="J22" s="190">
        <v>11</v>
      </c>
      <c r="K22" s="191">
        <v>12</v>
      </c>
    </row>
    <row r="23" spans="1:14" x14ac:dyDescent="0.25">
      <c r="A23" s="382">
        <f>'таланты+инициативы0,275'!I27</f>
        <v>1770555.6230080004</v>
      </c>
      <c r="B23" s="382">
        <f>'таланты+инициативы0,275'!G128</f>
        <v>115500.00000000001</v>
      </c>
      <c r="C23" s="382">
        <f>'таланты+инициативы0,275'!G74</f>
        <v>520000</v>
      </c>
      <c r="D23" s="383">
        <f>'таланты+инициативы0,275'!F113</f>
        <v>101750.00275</v>
      </c>
      <c r="E23" s="384">
        <f>'таланты+инициативы0,275'!F172</f>
        <v>166375</v>
      </c>
      <c r="F23" s="5">
        <v>0</v>
      </c>
      <c r="G23" s="384">
        <f>'таланты+инициативы0,275'!G139</f>
        <v>61545.004000000001</v>
      </c>
      <c r="H23" s="384">
        <f>'таланты+инициативы0,275'!G147</f>
        <v>19250</v>
      </c>
      <c r="I23" s="384">
        <f>'таланты+инициативы0,275'!I88+'таланты+инициативы0,275'!F99</f>
        <v>1423712.9046640003</v>
      </c>
      <c r="J23" s="5">
        <f>'таланты+инициативы0,275'!G118+'таланты+инициативы0,275'!F424</f>
        <v>225225</v>
      </c>
      <c r="K23" s="430">
        <f>SUM(A23:J23)</f>
        <v>4403913.5344220009</v>
      </c>
      <c r="N23" s="36"/>
    </row>
    <row r="24" spans="1:14" x14ac:dyDescent="0.25">
      <c r="A24" s="41"/>
      <c r="B24" s="41"/>
      <c r="C24" s="41"/>
      <c r="D24" s="176"/>
      <c r="E24" s="41"/>
      <c r="F24" s="41"/>
      <c r="G24" s="41"/>
      <c r="H24" s="41"/>
      <c r="I24" s="41"/>
      <c r="J24" s="41"/>
      <c r="K24" s="41"/>
    </row>
    <row r="26" spans="1:14" x14ac:dyDescent="0.25">
      <c r="B26" s="166"/>
    </row>
    <row r="27" spans="1:14" x14ac:dyDescent="0.25">
      <c r="K27" s="36"/>
    </row>
    <row r="28" spans="1:14" x14ac:dyDescent="0.25">
      <c r="B28" s="36"/>
    </row>
    <row r="29" spans="1:14" x14ac:dyDescent="0.25">
      <c r="A29" s="36"/>
    </row>
    <row r="30" spans="1:14" x14ac:dyDescent="0.25">
      <c r="A30" s="36"/>
      <c r="K30" s="36"/>
    </row>
    <row r="31" spans="1:14" x14ac:dyDescent="0.25">
      <c r="K31" s="36"/>
    </row>
    <row r="32" spans="1:14" x14ac:dyDescent="0.25">
      <c r="K32" s="36"/>
    </row>
    <row r="33" spans="11:11" x14ac:dyDescent="0.25">
      <c r="K33" s="36"/>
    </row>
    <row r="34" spans="11:11" x14ac:dyDescent="0.25">
      <c r="K34" s="36"/>
    </row>
    <row r="35" spans="11:11" x14ac:dyDescent="0.25">
      <c r="K35" s="36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F372"/>
  <sheetViews>
    <sheetView workbookViewId="0">
      <selection activeCell="C127" sqref="A127:XFD127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457" t="s">
        <v>317</v>
      </c>
      <c r="E1" s="457"/>
      <c r="F1" s="135"/>
    </row>
    <row r="3" spans="1:6" x14ac:dyDescent="0.25">
      <c r="A3" s="458" t="s">
        <v>124</v>
      </c>
      <c r="B3" s="458"/>
      <c r="C3" s="458"/>
      <c r="D3" s="458"/>
      <c r="E3" s="458"/>
    </row>
    <row r="4" spans="1:6" ht="35.450000000000003" customHeight="1" x14ac:dyDescent="0.25">
      <c r="A4" s="459" t="s">
        <v>148</v>
      </c>
      <c r="B4" s="459"/>
      <c r="C4" s="459"/>
      <c r="D4" s="459"/>
      <c r="E4" s="459"/>
    </row>
    <row r="5" spans="1:6" ht="60" x14ac:dyDescent="0.25">
      <c r="A5" s="96" t="s">
        <v>125</v>
      </c>
      <c r="B5" s="97" t="s">
        <v>126</v>
      </c>
      <c r="C5" s="96" t="s">
        <v>127</v>
      </c>
      <c r="D5" s="96" t="s">
        <v>128</v>
      </c>
      <c r="E5" s="96" t="s">
        <v>129</v>
      </c>
    </row>
    <row r="6" spans="1:6" x14ac:dyDescent="0.25">
      <c r="A6" s="98">
        <v>1</v>
      </c>
      <c r="B6" s="98">
        <v>2</v>
      </c>
      <c r="C6" s="98">
        <v>3</v>
      </c>
      <c r="D6" s="98">
        <v>4</v>
      </c>
      <c r="E6" s="98">
        <v>5</v>
      </c>
    </row>
    <row r="7" spans="1:6" ht="37.15" customHeight="1" x14ac:dyDescent="0.25">
      <c r="A7" s="473" t="s">
        <v>48</v>
      </c>
      <c r="B7" s="472" t="s">
        <v>149</v>
      </c>
      <c r="C7" s="460" t="s">
        <v>130</v>
      </c>
      <c r="D7" s="461"/>
      <c r="E7" s="462"/>
    </row>
    <row r="8" spans="1:6" ht="14.45" customHeight="1" x14ac:dyDescent="0.25">
      <c r="A8" s="473"/>
      <c r="B8" s="472"/>
      <c r="C8" s="463" t="s">
        <v>131</v>
      </c>
      <c r="D8" s="464"/>
      <c r="E8" s="465"/>
    </row>
    <row r="9" spans="1:6" ht="15" customHeight="1" x14ac:dyDescent="0.25">
      <c r="A9" s="473"/>
      <c r="B9" s="472"/>
      <c r="C9" s="101" t="s">
        <v>138</v>
      </c>
      <c r="D9" s="100" t="s">
        <v>132</v>
      </c>
      <c r="E9" s="221">
        <f>'инновации+добровольчество0,3625'!D27</f>
        <v>2.0299999999999998</v>
      </c>
    </row>
    <row r="10" spans="1:6" ht="15" customHeight="1" x14ac:dyDescent="0.25">
      <c r="A10" s="473"/>
      <c r="B10" s="472"/>
      <c r="C10" s="101" t="s">
        <v>91</v>
      </c>
      <c r="D10" s="99" t="s">
        <v>132</v>
      </c>
      <c r="E10" s="221">
        <f>'инновации+добровольчество0,3625'!D26</f>
        <v>0.36249999999999999</v>
      </c>
    </row>
    <row r="11" spans="1:6" ht="13.9" customHeight="1" x14ac:dyDescent="0.25">
      <c r="A11" s="473"/>
      <c r="B11" s="472"/>
      <c r="C11" s="486" t="s">
        <v>142</v>
      </c>
      <c r="D11" s="487"/>
      <c r="E11" s="488"/>
    </row>
    <row r="12" spans="1:6" ht="40.15" customHeight="1" x14ac:dyDescent="0.25">
      <c r="A12" s="473"/>
      <c r="B12" s="472"/>
      <c r="C12" s="113" t="s">
        <v>318</v>
      </c>
      <c r="D12" s="94" t="s">
        <v>39</v>
      </c>
      <c r="E12" s="216">
        <f>'инновации+добровольчество0,3625'!E54</f>
        <v>36.25</v>
      </c>
    </row>
    <row r="13" spans="1:6" ht="25.15" customHeight="1" x14ac:dyDescent="0.25">
      <c r="A13" s="473"/>
      <c r="B13" s="472"/>
      <c r="C13" s="113" t="s">
        <v>319</v>
      </c>
      <c r="D13" s="94" t="s">
        <v>39</v>
      </c>
      <c r="E13" s="216">
        <f>'инновации+добровольчество0,3625'!E55</f>
        <v>9.0625</v>
      </c>
    </row>
    <row r="14" spans="1:6" ht="21" customHeight="1" x14ac:dyDescent="0.25">
      <c r="A14" s="473"/>
      <c r="B14" s="472"/>
      <c r="C14" s="113" t="s">
        <v>320</v>
      </c>
      <c r="D14" s="94" t="s">
        <v>39</v>
      </c>
      <c r="E14" s="216">
        <f>'инновации+добровольчество0,3625'!E56</f>
        <v>27.1875</v>
      </c>
    </row>
    <row r="15" spans="1:6" ht="32.25" customHeight="1" x14ac:dyDescent="0.25">
      <c r="A15" s="473"/>
      <c r="B15" s="472"/>
      <c r="C15" s="474" t="s">
        <v>143</v>
      </c>
      <c r="D15" s="475"/>
      <c r="E15" s="476"/>
    </row>
    <row r="16" spans="1:6" ht="30" customHeight="1" x14ac:dyDescent="0.25">
      <c r="A16" s="473"/>
      <c r="B16" s="472"/>
      <c r="C16" s="103" t="str">
        <f>'инновации+добровольчество0,3625'!A65</f>
        <v>Поддержка проектов в рамках грантового конкурса Территория Красноярский край</v>
      </c>
      <c r="D16" s="94" t="str">
        <f>'инновации+добровольчество0,3625'!D65</f>
        <v>дог</v>
      </c>
      <c r="E16" s="161">
        <f>'инновации+добровольчество0,3625'!E65</f>
        <v>1</v>
      </c>
    </row>
    <row r="17" spans="1:5" ht="16.899999999999999" customHeight="1" x14ac:dyDescent="0.25">
      <c r="A17" s="473"/>
      <c r="B17" s="472"/>
      <c r="C17" s="103" t="str">
        <f>'инновации+добровольчество0,3625'!A66</f>
        <v>Наградная продукция к мероприятим</v>
      </c>
      <c r="D17" s="94" t="str">
        <f>'инновации+добровольчество0,3625'!D66</f>
        <v>дог</v>
      </c>
      <c r="E17" s="161">
        <f>'инновации+добровольчество0,3625'!E66</f>
        <v>200</v>
      </c>
    </row>
    <row r="18" spans="1:5" ht="16.899999999999999" hidden="1" customHeight="1" x14ac:dyDescent="0.25">
      <c r="A18" s="473"/>
      <c r="B18" s="472"/>
      <c r="C18" s="103" t="e">
        <f>'инновации+добровольчество0,3625'!#REF!</f>
        <v>#REF!</v>
      </c>
      <c r="D18" s="94" t="e">
        <f>'инновации+добровольчество0,3625'!#REF!</f>
        <v>#REF!</v>
      </c>
      <c r="E18" s="161" t="e">
        <f>'инновации+добровольчество0,3625'!#REF!</f>
        <v>#REF!</v>
      </c>
    </row>
    <row r="19" spans="1:5" ht="16.899999999999999" hidden="1" customHeight="1" x14ac:dyDescent="0.25">
      <c r="A19" s="473"/>
      <c r="B19" s="472"/>
      <c r="C19" s="103" t="e">
        <f>'инновации+добровольчество0,3625'!#REF!</f>
        <v>#REF!</v>
      </c>
      <c r="D19" s="94" t="e">
        <f>'инновации+добровольчество0,3625'!#REF!</f>
        <v>#REF!</v>
      </c>
      <c r="E19" s="161" t="e">
        <f>'инновации+добровольчество0,3625'!#REF!</f>
        <v>#REF!</v>
      </c>
    </row>
    <row r="20" spans="1:5" ht="16.899999999999999" hidden="1" customHeight="1" x14ac:dyDescent="0.25">
      <c r="A20" s="473"/>
      <c r="B20" s="472"/>
      <c r="C20" s="103" t="e">
        <f>'инновации+добровольчество0,3625'!#REF!</f>
        <v>#REF!</v>
      </c>
      <c r="D20" s="94" t="e">
        <f>'инновации+добровольчество0,3625'!#REF!</f>
        <v>#REF!</v>
      </c>
      <c r="E20" s="161" t="e">
        <f>'инновации+добровольчество0,3625'!#REF!</f>
        <v>#REF!</v>
      </c>
    </row>
    <row r="21" spans="1:5" ht="16.899999999999999" hidden="1" customHeight="1" x14ac:dyDescent="0.25">
      <c r="A21" s="473"/>
      <c r="B21" s="472"/>
      <c r="C21" s="103" t="e">
        <f>'инновации+добровольчество0,3625'!#REF!</f>
        <v>#REF!</v>
      </c>
      <c r="D21" s="94" t="e">
        <f>'инновации+добровольчество0,3625'!#REF!</f>
        <v>#REF!</v>
      </c>
      <c r="E21" s="161" t="e">
        <f>'инновации+добровольчество0,3625'!#REF!</f>
        <v>#REF!</v>
      </c>
    </row>
    <row r="22" spans="1:5" ht="16.899999999999999" hidden="1" customHeight="1" x14ac:dyDescent="0.25">
      <c r="A22" s="473"/>
      <c r="B22" s="472"/>
      <c r="C22" s="103" t="e">
        <f>'инновации+добровольчество0,3625'!#REF!</f>
        <v>#REF!</v>
      </c>
      <c r="D22" s="94" t="e">
        <f>'инновации+добровольчество0,3625'!#REF!</f>
        <v>#REF!</v>
      </c>
      <c r="E22" s="161" t="e">
        <f>'инновации+добровольчество0,3625'!#REF!</f>
        <v>#REF!</v>
      </c>
    </row>
    <row r="23" spans="1:5" ht="16.899999999999999" hidden="1" customHeight="1" x14ac:dyDescent="0.25">
      <c r="A23" s="473"/>
      <c r="B23" s="472"/>
      <c r="C23" s="103" t="e">
        <f>'инновации+добровольчество0,3625'!#REF!</f>
        <v>#REF!</v>
      </c>
      <c r="D23" s="94" t="e">
        <f>'инновации+добровольчество0,3625'!#REF!</f>
        <v>#REF!</v>
      </c>
      <c r="E23" s="161" t="e">
        <f>'инновации+добровольчество0,3625'!#REF!</f>
        <v>#REF!</v>
      </c>
    </row>
    <row r="24" spans="1:5" ht="16.899999999999999" hidden="1" customHeight="1" x14ac:dyDescent="0.25">
      <c r="A24" s="473"/>
      <c r="B24" s="472"/>
      <c r="C24" s="103" t="e">
        <f>'инновации+добровольчество0,3625'!#REF!</f>
        <v>#REF!</v>
      </c>
      <c r="D24" s="94" t="e">
        <f>'инновации+добровольчество0,3625'!#REF!</f>
        <v>#REF!</v>
      </c>
      <c r="E24" s="161" t="e">
        <f>'инновации+добровольчество0,3625'!#REF!</f>
        <v>#REF!</v>
      </c>
    </row>
    <row r="25" spans="1:5" ht="16.899999999999999" hidden="1" customHeight="1" x14ac:dyDescent="0.25">
      <c r="A25" s="473"/>
      <c r="B25" s="472"/>
      <c r="C25" s="103" t="e">
        <f>'инновации+добровольчество0,3625'!#REF!</f>
        <v>#REF!</v>
      </c>
      <c r="D25" s="94" t="e">
        <f>'инновации+добровольчество0,3625'!#REF!</f>
        <v>#REF!</v>
      </c>
      <c r="E25" s="161" t="e">
        <f>'инновации+добровольчество0,3625'!#REF!</f>
        <v>#REF!</v>
      </c>
    </row>
    <row r="26" spans="1:5" ht="16.899999999999999" hidden="1" customHeight="1" x14ac:dyDescent="0.25">
      <c r="A26" s="473"/>
      <c r="B26" s="472"/>
      <c r="C26" s="103" t="e">
        <f>'инновации+добровольчество0,3625'!#REF!</f>
        <v>#REF!</v>
      </c>
      <c r="D26" s="94" t="e">
        <f>'инновации+добровольчество0,3625'!#REF!</f>
        <v>#REF!</v>
      </c>
      <c r="E26" s="161" t="e">
        <f>'инновации+добровольчество0,3625'!#REF!</f>
        <v>#REF!</v>
      </c>
    </row>
    <row r="27" spans="1:5" ht="16.899999999999999" hidden="1" customHeight="1" x14ac:dyDescent="0.25">
      <c r="A27" s="473"/>
      <c r="B27" s="472"/>
      <c r="C27" s="103" t="e">
        <f>'инновации+добровольчество0,3625'!#REF!</f>
        <v>#REF!</v>
      </c>
      <c r="D27" s="94" t="e">
        <f>'инновации+добровольчество0,3625'!#REF!</f>
        <v>#REF!</v>
      </c>
      <c r="E27" s="161" t="e">
        <f>'инновации+добровольчество0,3625'!#REF!</f>
        <v>#REF!</v>
      </c>
    </row>
    <row r="28" spans="1:5" ht="21.75" hidden="1" customHeight="1" x14ac:dyDescent="0.25">
      <c r="A28" s="473"/>
      <c r="B28" s="472"/>
      <c r="C28" s="103" t="e">
        <f>'инновации+добровольчество0,3625'!#REF!</f>
        <v>#REF!</v>
      </c>
      <c r="D28" s="94" t="e">
        <f>'инновации+добровольчество0,3625'!#REF!</f>
        <v>#REF!</v>
      </c>
      <c r="E28" s="161" t="e">
        <f>'инновации+добровольчество0,3625'!#REF!</f>
        <v>#REF!</v>
      </c>
    </row>
    <row r="29" spans="1:5" ht="14.45" hidden="1" customHeight="1" x14ac:dyDescent="0.25">
      <c r="A29" s="473"/>
      <c r="B29" s="472"/>
      <c r="C29" s="103" t="e">
        <f>'инновации+добровольчество0,3625'!#REF!</f>
        <v>#REF!</v>
      </c>
      <c r="D29" s="94" t="e">
        <f>'инновации+добровольчество0,3625'!#REF!</f>
        <v>#REF!</v>
      </c>
      <c r="E29" s="161" t="e">
        <f>'инновации+добровольчество0,3625'!#REF!</f>
        <v>#REF!</v>
      </c>
    </row>
    <row r="30" spans="1:5" ht="12" hidden="1" customHeight="1" x14ac:dyDescent="0.25">
      <c r="A30" s="473"/>
      <c r="B30" s="472"/>
      <c r="C30" s="103" t="e">
        <f>'инновации+добровольчество0,3625'!#REF!</f>
        <v>#REF!</v>
      </c>
      <c r="D30" s="94" t="e">
        <f>'инновации+добровольчество0,3625'!#REF!</f>
        <v>#REF!</v>
      </c>
      <c r="E30" s="161" t="e">
        <f>'инновации+добровольчество0,3625'!#REF!</f>
        <v>#REF!</v>
      </c>
    </row>
    <row r="31" spans="1:5" ht="31.5" hidden="1" customHeight="1" x14ac:dyDescent="0.25">
      <c r="A31" s="473"/>
      <c r="B31" s="472"/>
      <c r="C31" s="103" t="e">
        <f>'инновации+добровольчество0,3625'!#REF!</f>
        <v>#REF!</v>
      </c>
      <c r="D31" s="94" t="e">
        <f>'инновации+добровольчество0,3625'!#REF!</f>
        <v>#REF!</v>
      </c>
      <c r="E31" s="161" t="e">
        <f>'инновации+добровольчество0,3625'!#REF!</f>
        <v>#REF!</v>
      </c>
    </row>
    <row r="32" spans="1:5" ht="31.15" hidden="1" customHeight="1" x14ac:dyDescent="0.25">
      <c r="A32" s="473"/>
      <c r="B32" s="472"/>
      <c r="C32" s="103" t="e">
        <f>'инновации+добровольчество0,3625'!#REF!</f>
        <v>#REF!</v>
      </c>
      <c r="D32" s="94" t="e">
        <f>'инновации+добровольчество0,3625'!#REF!</f>
        <v>#REF!</v>
      </c>
      <c r="E32" s="161" t="e">
        <f>'инновации+добровольчество0,3625'!#REF!</f>
        <v>#REF!</v>
      </c>
    </row>
    <row r="33" spans="1:5" ht="12" customHeight="1" x14ac:dyDescent="0.25">
      <c r="A33" s="473"/>
      <c r="B33" s="472"/>
      <c r="C33" s="477" t="s">
        <v>133</v>
      </c>
      <c r="D33" s="478"/>
      <c r="E33" s="479"/>
    </row>
    <row r="34" spans="1:5" ht="12" customHeight="1" x14ac:dyDescent="0.25">
      <c r="A34" s="473"/>
      <c r="B34" s="472"/>
      <c r="C34" s="477" t="s">
        <v>134</v>
      </c>
      <c r="D34" s="478"/>
      <c r="E34" s="479"/>
    </row>
    <row r="35" spans="1:5" ht="21" customHeight="1" x14ac:dyDescent="0.25">
      <c r="A35" s="473"/>
      <c r="B35" s="472"/>
      <c r="C35" s="11" t="str">
        <f>'инновации+добровольчество0,3625'!A107</f>
        <v>Теплоэнергия</v>
      </c>
      <c r="D35" s="109" t="str">
        <f>'инновации+добровольчество0,3625'!B107</f>
        <v>Гкал</v>
      </c>
      <c r="E35" s="110">
        <f>'инновации+добровольчество0,3625'!D107</f>
        <v>19.9375</v>
      </c>
    </row>
    <row r="36" spans="1:5" ht="12" customHeight="1" x14ac:dyDescent="0.25">
      <c r="A36" s="473"/>
      <c r="B36" s="472"/>
      <c r="C36" s="11" t="str">
        <f>'инновации+добровольчество0,3625'!A108</f>
        <v xml:space="preserve">Водоснабжение </v>
      </c>
      <c r="D36" s="109" t="str">
        <f>'инновации+добровольчество0,3625'!B108</f>
        <v>м2</v>
      </c>
      <c r="E36" s="110">
        <f>'инновации+добровольчество0,3625'!D108</f>
        <v>38.533749999999998</v>
      </c>
    </row>
    <row r="37" spans="1:5" ht="12" customHeight="1" x14ac:dyDescent="0.25">
      <c r="A37" s="473"/>
      <c r="B37" s="472"/>
      <c r="C37" s="11" t="str">
        <f>'инновации+добровольчество0,3625'!A109</f>
        <v>Водоотведение (септик)</v>
      </c>
      <c r="D37" s="109" t="str">
        <f>'инновации+добровольчество0,3625'!B109</f>
        <v>м3</v>
      </c>
      <c r="E37" s="110">
        <f>'инновации+добровольчество0,3625'!D109</f>
        <v>0.36249999999999999</v>
      </c>
    </row>
    <row r="38" spans="1:5" ht="12" customHeight="1" x14ac:dyDescent="0.25">
      <c r="A38" s="473"/>
      <c r="B38" s="472"/>
      <c r="C38" s="11" t="str">
        <f>'инновации+добровольчество0,3625'!A110</f>
        <v>Электроэнергия</v>
      </c>
      <c r="D38" s="109" t="str">
        <f>'инновации+добровольчество0,3625'!B110</f>
        <v>МВт час.</v>
      </c>
      <c r="E38" s="110">
        <f>'инновации+добровольчество0,3625'!D110</f>
        <v>2.1749999999999998</v>
      </c>
    </row>
    <row r="39" spans="1:5" ht="12" customHeight="1" x14ac:dyDescent="0.25">
      <c r="A39" s="473"/>
      <c r="B39" s="472"/>
      <c r="C39" s="11" t="str">
        <f>'инновации+добровольчество0,3625'!A111</f>
        <v>ТКО</v>
      </c>
      <c r="D39" s="109" t="str">
        <f>'инновации+добровольчество0,3625'!B111</f>
        <v>договор</v>
      </c>
      <c r="E39" s="110">
        <f>'инновации+добровольчество0,3625'!D111</f>
        <v>3.2624999999999997</v>
      </c>
    </row>
    <row r="40" spans="1:5" ht="14.45" customHeight="1" x14ac:dyDescent="0.25">
      <c r="A40" s="473"/>
      <c r="B40" s="472"/>
      <c r="C40" s="238" t="str">
        <f>'инновации+добровольчество0,3625'!A112</f>
        <v>Электроэнергия (резерв)</v>
      </c>
      <c r="D40" s="238" t="str">
        <f>'инновации+добровольчество0,3625'!B112</f>
        <v>МВт час.</v>
      </c>
      <c r="E40" s="109">
        <f>'инновации+добровольчество0,3625'!D112</f>
        <v>0.36249999999999999</v>
      </c>
    </row>
    <row r="41" spans="1:5" ht="26.25" customHeight="1" x14ac:dyDescent="0.25">
      <c r="A41" s="473"/>
      <c r="B41" s="472"/>
      <c r="C41" s="480" t="s">
        <v>135</v>
      </c>
      <c r="D41" s="481"/>
      <c r="E41" s="482"/>
    </row>
    <row r="42" spans="1:5" ht="14.45" customHeight="1" x14ac:dyDescent="0.25">
      <c r="A42" s="473"/>
      <c r="B42" s="472"/>
      <c r="C42" s="117" t="str">
        <f>'инновации+добровольчество0,3625'!A149</f>
        <v>Профилактическая дезинфекция, дератизация</v>
      </c>
      <c r="D42" s="109" t="s">
        <v>22</v>
      </c>
      <c r="E42" s="222">
        <f>'инновации+добровольчество0,3625'!D149</f>
        <v>1.45</v>
      </c>
    </row>
    <row r="43" spans="1:5" ht="14.45" customHeight="1" x14ac:dyDescent="0.25">
      <c r="A43" s="473"/>
      <c r="B43" s="472"/>
      <c r="C43" s="117" t="str">
        <f>'инновации+добровольчество0,3625'!A150</f>
        <v>Обслуживание системы видеонаблюдения</v>
      </c>
      <c r="D43" s="109" t="s">
        <v>22</v>
      </c>
      <c r="E43" s="222">
        <f>'инновации+добровольчество0,3625'!D150</f>
        <v>4.3499999999999996</v>
      </c>
    </row>
    <row r="44" spans="1:5" ht="14.45" customHeight="1" x14ac:dyDescent="0.25">
      <c r="A44" s="473"/>
      <c r="B44" s="472"/>
      <c r="C44" s="117" t="str">
        <f>'инновации+добровольчество0,3625'!A151</f>
        <v>Комплексное обслуживание системы тепловодоснабжения и конструктивных элементов здания</v>
      </c>
      <c r="D44" s="109" t="s">
        <v>22</v>
      </c>
      <c r="E44" s="222">
        <f>'инновации+добровольчество0,3625'!D151</f>
        <v>0.36249999999999999</v>
      </c>
    </row>
    <row r="45" spans="1:5" ht="14.45" customHeight="1" x14ac:dyDescent="0.25">
      <c r="A45" s="473"/>
      <c r="B45" s="472"/>
      <c r="C45" s="117" t="str">
        <f>'инновации+добровольчество0,3625'!A152</f>
        <v>Договор осмотр технического состояния автомобиля</v>
      </c>
      <c r="D45" s="109" t="s">
        <v>22</v>
      </c>
      <c r="E45" s="222">
        <f>'инновации+добровольчество0,3625'!D152</f>
        <v>89.899999999999991</v>
      </c>
    </row>
    <row r="46" spans="1:5" ht="14.45" customHeight="1" x14ac:dyDescent="0.25">
      <c r="A46" s="473"/>
      <c r="B46" s="472"/>
      <c r="C46" s="117" t="str">
        <f>'инновации+добровольчество0,3625'!A153</f>
        <v>услуги автосервиса</v>
      </c>
      <c r="D46" s="109" t="s">
        <v>22</v>
      </c>
      <c r="E46" s="222">
        <f>'инновации+добровольчество0,3625'!D153</f>
        <v>3.625</v>
      </c>
    </row>
    <row r="47" spans="1:5" ht="22.5" customHeight="1" x14ac:dyDescent="0.25">
      <c r="A47" s="473"/>
      <c r="B47" s="472"/>
      <c r="C47" s="117" t="str">
        <f>'инновации+добровольчество0,3625'!A154</f>
        <v>Возмещение мед осмотра (112/212)</v>
      </c>
      <c r="D47" s="109" t="s">
        <v>22</v>
      </c>
      <c r="E47" s="222">
        <f>'инновации+добровольчество0,3625'!D154</f>
        <v>0.72499999999999998</v>
      </c>
    </row>
    <row r="48" spans="1:5" ht="19.5" customHeight="1" x14ac:dyDescent="0.25">
      <c r="A48" s="473"/>
      <c r="B48" s="472"/>
      <c r="C48" s="117" t="str">
        <f>'инновации+добровольчество0,3625'!A155</f>
        <v>Услуги СЕМИС подписка</v>
      </c>
      <c r="D48" s="109" t="s">
        <v>22</v>
      </c>
      <c r="E48" s="222">
        <f>'инновации+добровольчество0,3625'!D155</f>
        <v>0.36249999999999999</v>
      </c>
    </row>
    <row r="49" spans="1:5" ht="13.5" customHeight="1" x14ac:dyDescent="0.25">
      <c r="A49" s="473"/>
      <c r="B49" s="472"/>
      <c r="C49" s="117" t="str">
        <f>'инновации+добровольчество0,3625'!A156</f>
        <v>Предрейсовое медицинское обследование 496 раз*89руб</v>
      </c>
      <c r="D49" s="109" t="s">
        <v>22</v>
      </c>
      <c r="E49" s="222">
        <f>'инновации+добровольчество0,3625'!D156</f>
        <v>179.79999999999998</v>
      </c>
    </row>
    <row r="50" spans="1:5" ht="24.75" customHeight="1" x14ac:dyDescent="0.25">
      <c r="A50" s="473"/>
      <c r="B50" s="472"/>
      <c r="C50" s="117" t="str">
        <f>'инновации+добровольчество0,3625'!A157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50" s="109" t="s">
        <v>22</v>
      </c>
      <c r="E50" s="222">
        <f>'инновации+добровольчество0,3625'!D157</f>
        <v>4.3499999999999996</v>
      </c>
    </row>
    <row r="51" spans="1:5" ht="35.25" customHeight="1" x14ac:dyDescent="0.25">
      <c r="A51" s="473"/>
      <c r="B51" s="472"/>
      <c r="C51" s="117" t="str">
        <f>'инновации+добровольчество0,3625'!A158</f>
        <v>Страховая премия по полису ОСАГО за УАЗ</v>
      </c>
      <c r="D51" s="109" t="s">
        <v>22</v>
      </c>
      <c r="E51" s="222">
        <f>'инновации+добровольчество0,3625'!D158</f>
        <v>0.36249999999999999</v>
      </c>
    </row>
    <row r="52" spans="1:5" ht="20.25" customHeight="1" x14ac:dyDescent="0.25">
      <c r="A52" s="473"/>
      <c r="B52" s="472"/>
      <c r="C52" s="117" t="str">
        <f>'инновации+добровольчество0,3625'!A159</f>
        <v>Приобретение программного обеспечения</v>
      </c>
      <c r="D52" s="109" t="s">
        <v>22</v>
      </c>
      <c r="E52" s="222">
        <f>'инновации+добровольчество0,3625'!D159</f>
        <v>1.45</v>
      </c>
    </row>
    <row r="53" spans="1:5" x14ac:dyDescent="0.25">
      <c r="A53" s="473"/>
      <c r="B53" s="472"/>
      <c r="C53" s="117" t="str">
        <f>'инновации+добровольчество0,3625'!A160</f>
        <v>Оплата пени, штрафов (853/291)</v>
      </c>
      <c r="D53" s="109" t="s">
        <v>22</v>
      </c>
      <c r="E53" s="222">
        <f>'инновации+добровольчество0,3625'!D160</f>
        <v>1.8125</v>
      </c>
    </row>
    <row r="54" spans="1:5" ht="21" hidden="1" customHeight="1" x14ac:dyDescent="0.25">
      <c r="A54" s="473"/>
      <c r="B54" s="472"/>
      <c r="C54" s="117" t="e">
        <f>'инновации+добровольчество0,3625'!#REF!</f>
        <v>#REF!</v>
      </c>
      <c r="D54" s="109" t="s">
        <v>22</v>
      </c>
      <c r="E54" s="222" t="e">
        <f>'инновации+добровольчество0,3625'!#REF!</f>
        <v>#REF!</v>
      </c>
    </row>
    <row r="55" spans="1:5" ht="21" hidden="1" customHeight="1" x14ac:dyDescent="0.25">
      <c r="A55" s="473"/>
      <c r="B55" s="472"/>
      <c r="C55" s="117" t="e">
        <f>'инновации+добровольчество0,3625'!#REF!</f>
        <v>#REF!</v>
      </c>
      <c r="D55" s="109" t="s">
        <v>22</v>
      </c>
      <c r="E55" s="222" t="e">
        <f>'инновации+добровольчество0,3625'!#REF!</f>
        <v>#REF!</v>
      </c>
    </row>
    <row r="56" spans="1:5" ht="21" hidden="1" customHeight="1" x14ac:dyDescent="0.25">
      <c r="A56" s="473"/>
      <c r="B56" s="472"/>
      <c r="C56" s="117" t="e">
        <f>'инновации+добровольчество0,3625'!#REF!</f>
        <v>#REF!</v>
      </c>
      <c r="D56" s="109" t="s">
        <v>22</v>
      </c>
      <c r="E56" s="222" t="e">
        <f>'инновации+добровольчество0,3625'!#REF!</f>
        <v>#REF!</v>
      </c>
    </row>
    <row r="57" spans="1:5" ht="21" hidden="1" customHeight="1" x14ac:dyDescent="0.25">
      <c r="A57" s="473"/>
      <c r="B57" s="472"/>
      <c r="C57" s="117" t="e">
        <f>'инновации+добровольчество0,3625'!#REF!</f>
        <v>#REF!</v>
      </c>
      <c r="D57" s="109" t="s">
        <v>22</v>
      </c>
      <c r="E57" s="222" t="e">
        <f>'инновации+добровольчество0,3625'!#REF!</f>
        <v>#REF!</v>
      </c>
    </row>
    <row r="58" spans="1:5" ht="21" hidden="1" customHeight="1" x14ac:dyDescent="0.25">
      <c r="A58" s="473"/>
      <c r="B58" s="472"/>
      <c r="C58" s="117">
        <f>'инновации+добровольчество0,3625'!A161</f>
        <v>0</v>
      </c>
      <c r="D58" s="109" t="s">
        <v>22</v>
      </c>
      <c r="E58" s="222">
        <f>'инновации+добровольчество0,3625'!D161</f>
        <v>1.8125</v>
      </c>
    </row>
    <row r="59" spans="1:5" ht="21" hidden="1" customHeight="1" x14ac:dyDescent="0.25">
      <c r="A59" s="473"/>
      <c r="B59" s="472"/>
      <c r="C59" s="117">
        <f>'инновации+добровольчество0,3625'!A162</f>
        <v>0</v>
      </c>
      <c r="D59" s="109" t="s">
        <v>22</v>
      </c>
      <c r="E59" s="222">
        <f>'инновации+добровольчество0,3625'!$D162</f>
        <v>0</v>
      </c>
    </row>
    <row r="60" spans="1:5" ht="21" hidden="1" customHeight="1" x14ac:dyDescent="0.25">
      <c r="A60" s="473"/>
      <c r="B60" s="472"/>
      <c r="C60" s="117">
        <f>'инновации+добровольчество0,3625'!A163</f>
        <v>0</v>
      </c>
      <c r="D60" s="109" t="s">
        <v>22</v>
      </c>
      <c r="E60" s="222">
        <f>'инновации+добровольчество0,3625'!$D163</f>
        <v>0</v>
      </c>
    </row>
    <row r="61" spans="1:5" ht="21" hidden="1" customHeight="1" x14ac:dyDescent="0.25">
      <c r="A61" s="473"/>
      <c r="B61" s="472"/>
      <c r="C61" s="117">
        <f>'инновации+добровольчество0,3625'!A164</f>
        <v>0</v>
      </c>
      <c r="D61" s="109" t="s">
        <v>22</v>
      </c>
      <c r="E61" s="222">
        <f>'инновации+добровольчество0,3625'!$D164</f>
        <v>0</v>
      </c>
    </row>
    <row r="62" spans="1:5" ht="21" hidden="1" customHeight="1" x14ac:dyDescent="0.25">
      <c r="A62" s="473"/>
      <c r="B62" s="472"/>
      <c r="C62" s="117">
        <f>'инновации+добровольчество0,3625'!A165</f>
        <v>0</v>
      </c>
      <c r="D62" s="109" t="s">
        <v>22</v>
      </c>
      <c r="E62" s="222">
        <f>'инновации+добровольчество0,3625'!$D165</f>
        <v>0</v>
      </c>
    </row>
    <row r="63" spans="1:5" ht="21" hidden="1" customHeight="1" x14ac:dyDescent="0.25">
      <c r="A63" s="473"/>
      <c r="B63" s="472"/>
      <c r="C63" s="117">
        <f>'инновации+добровольчество0,3625'!A166</f>
        <v>0</v>
      </c>
      <c r="D63" s="109" t="s">
        <v>22</v>
      </c>
      <c r="E63" s="222">
        <f>'инновации+добровольчество0,3625'!$D166</f>
        <v>0</v>
      </c>
    </row>
    <row r="64" spans="1:5" ht="21" hidden="1" customHeight="1" x14ac:dyDescent="0.25">
      <c r="A64" s="473"/>
      <c r="B64" s="472"/>
      <c r="C64" s="117">
        <f>'инновации+добровольчество0,3625'!A167</f>
        <v>0</v>
      </c>
      <c r="D64" s="109" t="s">
        <v>22</v>
      </c>
      <c r="E64" s="222">
        <f>'инновации+добровольчество0,3625'!$D167</f>
        <v>0</v>
      </c>
    </row>
    <row r="65" spans="1:5" ht="21" hidden="1" customHeight="1" x14ac:dyDescent="0.25">
      <c r="A65" s="473"/>
      <c r="B65" s="472"/>
      <c r="C65" s="117">
        <f>'инновации+добровольчество0,3625'!A168</f>
        <v>0</v>
      </c>
      <c r="D65" s="109" t="s">
        <v>22</v>
      </c>
      <c r="E65" s="222">
        <f>'инновации+добровольчество0,3625'!$D168</f>
        <v>0</v>
      </c>
    </row>
    <row r="66" spans="1:5" ht="21" hidden="1" customHeight="1" x14ac:dyDescent="0.25">
      <c r="A66" s="473"/>
      <c r="B66" s="472"/>
      <c r="C66" s="117">
        <f>'инновации+добровольчество0,3625'!A169</f>
        <v>0</v>
      </c>
      <c r="D66" s="109" t="s">
        <v>22</v>
      </c>
      <c r="E66" s="222">
        <f>'инновации+добровольчество0,3625'!$D169</f>
        <v>0</v>
      </c>
    </row>
    <row r="67" spans="1:5" ht="21" hidden="1" customHeight="1" x14ac:dyDescent="0.25">
      <c r="A67" s="473"/>
      <c r="B67" s="472"/>
      <c r="C67" s="117">
        <f>'инновации+добровольчество0,3625'!A170</f>
        <v>0</v>
      </c>
      <c r="D67" s="109" t="s">
        <v>22</v>
      </c>
      <c r="E67" s="222">
        <f>'инновации+добровольчество0,3625'!$D170</f>
        <v>0</v>
      </c>
    </row>
    <row r="68" spans="1:5" ht="21" hidden="1" customHeight="1" x14ac:dyDescent="0.25">
      <c r="A68" s="473"/>
      <c r="B68" s="472"/>
      <c r="C68" s="117">
        <f>'инновации+добровольчество0,3625'!A171</f>
        <v>0</v>
      </c>
      <c r="D68" s="109" t="s">
        <v>22</v>
      </c>
      <c r="E68" s="222">
        <f>'инновации+добровольчество0,3625'!$D171</f>
        <v>0</v>
      </c>
    </row>
    <row r="69" spans="1:5" ht="21" hidden="1" customHeight="1" x14ac:dyDescent="0.25">
      <c r="A69" s="473"/>
      <c r="B69" s="472"/>
      <c r="C69" s="117">
        <f>'инновации+добровольчество0,3625'!A172</f>
        <v>0</v>
      </c>
      <c r="D69" s="109" t="s">
        <v>22</v>
      </c>
      <c r="E69" s="222">
        <f>'инновации+добровольчество0,3625'!$D172</f>
        <v>0</v>
      </c>
    </row>
    <row r="70" spans="1:5" ht="21" customHeight="1" x14ac:dyDescent="0.25">
      <c r="A70" s="473"/>
      <c r="B70" s="472"/>
      <c r="C70" s="483" t="s">
        <v>136</v>
      </c>
      <c r="D70" s="484"/>
      <c r="E70" s="485"/>
    </row>
    <row r="71" spans="1:5" ht="21" customHeight="1" x14ac:dyDescent="0.25">
      <c r="A71" s="473"/>
      <c r="B71" s="472"/>
      <c r="C71" s="111" t="str">
        <f>'инновации+добровольчество0,3625'!A128</f>
        <v>переговоры по району, мин</v>
      </c>
      <c r="D71" s="136" t="s">
        <v>84</v>
      </c>
      <c r="E71" s="222">
        <f>'инновации+добровольчество0,3625'!D128</f>
        <v>36.25</v>
      </c>
    </row>
    <row r="72" spans="1:5" ht="21" customHeight="1" x14ac:dyDescent="0.25">
      <c r="A72" s="473"/>
      <c r="B72" s="472"/>
      <c r="C72" s="111" t="str">
        <f>'инновации+добровольчество0,3625'!A129</f>
        <v>Переговоры за пределами района,мин</v>
      </c>
      <c r="D72" s="136" t="s">
        <v>22</v>
      </c>
      <c r="E72" s="222">
        <f>'инновации+добровольчество0,3625'!D129</f>
        <v>73.525874999999999</v>
      </c>
    </row>
    <row r="73" spans="1:5" ht="21" customHeight="1" x14ac:dyDescent="0.25">
      <c r="A73" s="473"/>
      <c r="B73" s="472"/>
      <c r="C73" s="111" t="str">
        <f>'инновации+добровольчество0,3625'!A130</f>
        <v>Абоненская плата за услуги связи, номеров</v>
      </c>
      <c r="D73" s="136" t="s">
        <v>37</v>
      </c>
      <c r="E73" s="222">
        <f>'инновации+добровольчество0,3625'!D130</f>
        <v>0.36249999999999999</v>
      </c>
    </row>
    <row r="74" spans="1:5" ht="21" customHeight="1" x14ac:dyDescent="0.25">
      <c r="A74" s="473"/>
      <c r="B74" s="472"/>
      <c r="C74" s="111" t="str">
        <f>'инновации+добровольчество0,3625'!A131</f>
        <v xml:space="preserve">Абоненская плата за услуги Интернет </v>
      </c>
      <c r="D74" s="136" t="s">
        <v>37</v>
      </c>
      <c r="E74" s="222">
        <f>'инновации+добровольчество0,3625'!D131</f>
        <v>0.36249999999999999</v>
      </c>
    </row>
    <row r="75" spans="1:5" ht="16.149999999999999" hidden="1" customHeight="1" x14ac:dyDescent="0.25">
      <c r="A75" s="473"/>
      <c r="B75" s="472"/>
      <c r="C75" s="111" t="e">
        <f>'инновации+добровольчество0,3625'!#REF!</f>
        <v>#REF!</v>
      </c>
      <c r="D75" s="136" t="s">
        <v>38</v>
      </c>
      <c r="E75" s="222" t="e">
        <f>'инновации+добровольчество0,3625'!#REF!</f>
        <v>#REF!</v>
      </c>
    </row>
    <row r="76" spans="1:5" ht="15.6" hidden="1" customHeight="1" x14ac:dyDescent="0.25">
      <c r="A76" s="473"/>
      <c r="B76" s="472"/>
      <c r="C76" s="111" t="e">
        <f>'инновации+добровольчество0,3625'!#REF!</f>
        <v>#REF!</v>
      </c>
      <c r="D76" s="136" t="s">
        <v>22</v>
      </c>
      <c r="E76" s="222" t="e">
        <f>'инновации+добровольчество0,3625'!#REF!</f>
        <v>#REF!</v>
      </c>
    </row>
    <row r="77" spans="1:5" s="137" customFormat="1" ht="12" customHeight="1" x14ac:dyDescent="0.2">
      <c r="A77" s="473"/>
      <c r="B77" s="472"/>
      <c r="C77" s="486" t="s">
        <v>137</v>
      </c>
      <c r="D77" s="487"/>
      <c r="E77" s="488"/>
    </row>
    <row r="78" spans="1:5" s="137" customFormat="1" ht="12" customHeight="1" x14ac:dyDescent="0.2">
      <c r="A78" s="473"/>
      <c r="B78" s="472"/>
      <c r="C78" s="102" t="s">
        <v>184</v>
      </c>
      <c r="D78" s="138" t="s">
        <v>141</v>
      </c>
      <c r="E78" s="223">
        <f>'инновации+добровольчество0,3625'!D77</f>
        <v>0.36249999999999999</v>
      </c>
    </row>
    <row r="79" spans="1:5" s="137" customFormat="1" ht="12" customHeight="1" x14ac:dyDescent="0.2">
      <c r="A79" s="473"/>
      <c r="B79" s="472"/>
      <c r="C79" s="112" t="s">
        <v>139</v>
      </c>
      <c r="D79" s="138" t="s">
        <v>132</v>
      </c>
      <c r="E79" s="223">
        <f>'инновации+добровольчество0,3625'!D78</f>
        <v>0.36249999999999999</v>
      </c>
    </row>
    <row r="80" spans="1:5" s="137" customFormat="1" ht="12" customHeight="1" x14ac:dyDescent="0.2">
      <c r="A80" s="473"/>
      <c r="B80" s="472"/>
      <c r="C80" s="112" t="s">
        <v>85</v>
      </c>
      <c r="D80" s="138" t="s">
        <v>132</v>
      </c>
      <c r="E80" s="223">
        <f>'инновации+добровольчество0,3625'!D79</f>
        <v>0.18124999999999999</v>
      </c>
    </row>
    <row r="81" spans="1:5" s="137" customFormat="1" ht="12" customHeight="1" x14ac:dyDescent="0.2">
      <c r="A81" s="473"/>
      <c r="B81" s="472"/>
      <c r="C81" s="112" t="s">
        <v>140</v>
      </c>
      <c r="D81" s="138" t="s">
        <v>132</v>
      </c>
      <c r="E81" s="223">
        <f>'инновации+добровольчество0,3625'!D80</f>
        <v>0.36249999999999999</v>
      </c>
    </row>
    <row r="82" spans="1:5" s="137" customFormat="1" ht="12" customHeight="1" x14ac:dyDescent="0.2">
      <c r="A82" s="473"/>
      <c r="B82" s="472"/>
      <c r="C82" s="466" t="s">
        <v>144</v>
      </c>
      <c r="D82" s="467"/>
      <c r="E82" s="468"/>
    </row>
    <row r="83" spans="1:5" s="137" customFormat="1" ht="12" customHeight="1" x14ac:dyDescent="0.2">
      <c r="A83" s="473"/>
      <c r="B83" s="472"/>
      <c r="C83" s="398" t="str">
        <f>'инновации+добровольчество0,3625'!A98</f>
        <v>Пособие по уходу за ребенком до 3-х лет</v>
      </c>
      <c r="D83" s="114" t="s">
        <v>120</v>
      </c>
      <c r="E83" s="220">
        <f>E78</f>
        <v>0.36249999999999999</v>
      </c>
    </row>
    <row r="84" spans="1:5" s="137" customFormat="1" ht="12" hidden="1" customHeight="1" x14ac:dyDescent="0.2">
      <c r="A84" s="473"/>
      <c r="B84" s="472"/>
      <c r="C84" s="486" t="s">
        <v>145</v>
      </c>
      <c r="D84" s="487"/>
      <c r="E84" s="488"/>
    </row>
    <row r="85" spans="1:5" s="137" customFormat="1" ht="12" hidden="1" customHeight="1" x14ac:dyDescent="0.2">
      <c r="A85" s="473"/>
      <c r="B85" s="472"/>
      <c r="C85" s="113" t="s">
        <v>193</v>
      </c>
      <c r="D85" s="94" t="s">
        <v>39</v>
      </c>
      <c r="E85" s="216">
        <f>'инновации+добровольчество0,3625'!E119</f>
        <v>0.36249999999999999</v>
      </c>
    </row>
    <row r="86" spans="1:5" ht="28.15" hidden="1" customHeight="1" x14ac:dyDescent="0.25">
      <c r="A86" s="473"/>
      <c r="B86" s="472"/>
      <c r="C86" s="113" t="s">
        <v>194</v>
      </c>
      <c r="D86" s="94" t="s">
        <v>39</v>
      </c>
      <c r="E86" s="216">
        <f>'инновации+добровольчество0,3625'!E120</f>
        <v>0.33500000000000002</v>
      </c>
    </row>
    <row r="87" spans="1:5" ht="28.15" hidden="1" customHeight="1" x14ac:dyDescent="0.25">
      <c r="A87" s="473"/>
      <c r="B87" s="472"/>
      <c r="C87" s="113" t="s">
        <v>195</v>
      </c>
      <c r="D87" s="94" t="s">
        <v>39</v>
      </c>
      <c r="E87" s="216">
        <f>'инновации+добровольчество0,3625'!E121</f>
        <v>0.33500000000000002</v>
      </c>
    </row>
    <row r="88" spans="1:5" ht="28.15" customHeight="1" x14ac:dyDescent="0.25">
      <c r="A88" s="473"/>
      <c r="B88" s="472"/>
      <c r="C88" s="469" t="s">
        <v>146</v>
      </c>
      <c r="D88" s="470"/>
      <c r="E88" s="471"/>
    </row>
    <row r="89" spans="1:5" ht="28.15" hidden="1" customHeight="1" x14ac:dyDescent="0.25">
      <c r="A89" s="473"/>
      <c r="B89" s="472"/>
      <c r="C89" s="115" t="str">
        <f>'инновации+добровольчество0,3625'!A138</f>
        <v>Проезд к месту учебы</v>
      </c>
      <c r="D89" s="116" t="s">
        <v>120</v>
      </c>
      <c r="E89" s="78">
        <f>'инновации+добровольчество0,3625'!D138</f>
        <v>0</v>
      </c>
    </row>
    <row r="90" spans="1:5" ht="22.15" customHeight="1" x14ac:dyDescent="0.25">
      <c r="A90" s="473"/>
      <c r="B90" s="472"/>
      <c r="C90" s="115" t="str">
        <f>'инновации+добровольчество0,3625'!A139</f>
        <v>Провоз груза 140 мест (1 место=500 руб)</v>
      </c>
      <c r="D90" s="116" t="s">
        <v>22</v>
      </c>
      <c r="E90" s="78">
        <f>'инновации+добровольчество0,3625'!D139</f>
        <v>0.36249999999999999</v>
      </c>
    </row>
    <row r="91" spans="1:5" ht="18" customHeight="1" x14ac:dyDescent="0.25">
      <c r="A91" s="473"/>
      <c r="B91" s="472"/>
      <c r="C91" s="483" t="s">
        <v>147</v>
      </c>
      <c r="D91" s="484"/>
      <c r="E91" s="485"/>
    </row>
    <row r="92" spans="1:5" ht="18.75" customHeight="1" x14ac:dyDescent="0.25">
      <c r="A92" s="473"/>
      <c r="B92" s="472"/>
      <c r="C92" s="104" t="str">
        <f>'инновации+добровольчество0,3625'!A179</f>
        <v>Обучение персонала</v>
      </c>
      <c r="D92" s="63" t="str">
        <f>'инновации+добровольчество0,3625'!B179</f>
        <v>договор</v>
      </c>
      <c r="E92" s="161">
        <f>'инновации+добровольчество0,3625'!D179</f>
        <v>0.36249999999999999</v>
      </c>
    </row>
    <row r="93" spans="1:5" ht="13.5" customHeight="1" x14ac:dyDescent="0.25">
      <c r="A93" s="473"/>
      <c r="B93" s="472"/>
      <c r="C93" s="104" t="str">
        <f>'инновации+добровольчество0,3625'!A180</f>
        <v>Пиломатериал</v>
      </c>
      <c r="D93" s="63" t="str">
        <f>'инновации+добровольчество0,3625'!B180</f>
        <v>договор</v>
      </c>
      <c r="E93" s="161">
        <f>'инновации+добровольчество0,3625'!D180</f>
        <v>2.5375000000000001</v>
      </c>
    </row>
    <row r="94" spans="1:5" ht="16.5" customHeight="1" x14ac:dyDescent="0.25">
      <c r="A94" s="473"/>
      <c r="B94" s="472"/>
      <c r="C94" s="104" t="str">
        <f>'инновации+добровольчество0,3625'!A181</f>
        <v>Тонеры для картриджей Kyocera</v>
      </c>
      <c r="D94" s="63" t="str">
        <f>'инновации+добровольчество0,3625'!B181</f>
        <v>шт</v>
      </c>
      <c r="E94" s="161">
        <f>'инновации+добровольчество0,3625'!D181</f>
        <v>1.8125</v>
      </c>
    </row>
    <row r="95" spans="1:5" ht="17.25" customHeight="1" x14ac:dyDescent="0.25">
      <c r="A95" s="473"/>
      <c r="B95" s="472"/>
      <c r="C95" s="104" t="str">
        <f>'инновации+добровольчество0,3625'!A182</f>
        <v>Комплект тонеров для цветного принтера Canon</v>
      </c>
      <c r="D95" s="63" t="str">
        <f>'инновации+добровольчество0,3625'!B182</f>
        <v>шт</v>
      </c>
      <c r="E95" s="161">
        <f>'инновации+добровольчество0,3625'!D182</f>
        <v>3.625</v>
      </c>
    </row>
    <row r="96" spans="1:5" ht="18.75" customHeight="1" x14ac:dyDescent="0.25">
      <c r="A96" s="473"/>
      <c r="B96" s="472"/>
      <c r="C96" s="104" t="str">
        <f>'инновации+добровольчество0,3625'!A183</f>
        <v>Комплект тонера для цветного принтера Hp</v>
      </c>
      <c r="D96" s="63" t="str">
        <f>'инновации+добровольчество0,3625'!B183</f>
        <v>шт</v>
      </c>
      <c r="E96" s="161">
        <f>'инновации+добровольчество0,3625'!D183</f>
        <v>0.72499999999999998</v>
      </c>
    </row>
    <row r="97" spans="1:5" ht="18.75" customHeight="1" x14ac:dyDescent="0.25">
      <c r="A97" s="473"/>
      <c r="B97" s="472"/>
      <c r="C97" s="104" t="str">
        <f>'инновации+добровольчество0,3625'!A184</f>
        <v>Флеш накопители  16 гб</v>
      </c>
      <c r="D97" s="63" t="str">
        <f>'инновации+добровольчество0,3625'!B184</f>
        <v>шт</v>
      </c>
      <c r="E97" s="161">
        <f>'инновации+добровольчество0,3625'!D184</f>
        <v>2.5375000000000001</v>
      </c>
    </row>
    <row r="98" spans="1:5" ht="24" customHeight="1" x14ac:dyDescent="0.25">
      <c r="A98" s="473"/>
      <c r="B98" s="472"/>
      <c r="C98" s="104" t="str">
        <f>'инновации+добровольчество0,3625'!A185</f>
        <v>Флеш накопители  64 гб</v>
      </c>
      <c r="D98" s="63" t="str">
        <f>'инновации+добровольчество0,3625'!B185</f>
        <v>шт</v>
      </c>
      <c r="E98" s="161">
        <f>'инновации+добровольчество0,3625'!D185</f>
        <v>1.8125</v>
      </c>
    </row>
    <row r="99" spans="1:5" ht="24" customHeight="1" x14ac:dyDescent="0.25">
      <c r="A99" s="473"/>
      <c r="B99" s="472"/>
      <c r="C99" s="104" t="str">
        <f>'инновации+добровольчество0,3625'!A186</f>
        <v>Мышь USB</v>
      </c>
      <c r="D99" s="63" t="str">
        <f>'инновации+добровольчество0,3625'!B186</f>
        <v>шт</v>
      </c>
      <c r="E99" s="161">
        <f>'инновации+добровольчество0,3625'!D186</f>
        <v>1.45</v>
      </c>
    </row>
    <row r="100" spans="1:5" ht="18.600000000000001" customHeight="1" x14ac:dyDescent="0.25">
      <c r="A100" s="473"/>
      <c r="B100" s="472"/>
      <c r="C100" s="104" t="str">
        <f>'инновации+добровольчество0,3625'!A187</f>
        <v xml:space="preserve">Мешки для мусора </v>
      </c>
      <c r="D100" s="63" t="str">
        <f>'инновации+добровольчество0,3625'!B187</f>
        <v>шт</v>
      </c>
      <c r="E100" s="161">
        <f>'инновации+добровольчество0,3625'!D187</f>
        <v>72.5</v>
      </c>
    </row>
    <row r="101" spans="1:5" ht="15.6" customHeight="1" x14ac:dyDescent="0.25">
      <c r="A101" s="473"/>
      <c r="B101" s="472"/>
      <c r="C101" s="104" t="str">
        <f>'инновации+добровольчество0,3625'!A188</f>
        <v>Жидкое мыло</v>
      </c>
      <c r="D101" s="63" t="str">
        <f>'инновации+добровольчество0,3625'!B188</f>
        <v>шт</v>
      </c>
      <c r="E101" s="161">
        <f>'инновации+добровольчество0,3625'!D188</f>
        <v>5.4375</v>
      </c>
    </row>
    <row r="102" spans="1:5" ht="12" customHeight="1" x14ac:dyDescent="0.25">
      <c r="A102" s="473"/>
      <c r="B102" s="472"/>
      <c r="C102" s="104" t="str">
        <f>'инновации+добровольчество0,3625'!A189</f>
        <v>Туалетная бумага</v>
      </c>
      <c r="D102" s="63" t="str">
        <f>'инновации+добровольчество0,3625'!B189</f>
        <v>шт</v>
      </c>
      <c r="E102" s="161">
        <f>'инновации+добровольчество0,3625'!D189</f>
        <v>36.25</v>
      </c>
    </row>
    <row r="103" spans="1:5" ht="12" customHeight="1" x14ac:dyDescent="0.25">
      <c r="A103" s="473"/>
      <c r="B103" s="472"/>
      <c r="C103" s="104" t="str">
        <f>'инновации+добровольчество0,3625'!A190</f>
        <v>Тряпки для мытья</v>
      </c>
      <c r="D103" s="63" t="str">
        <f>'инновации+добровольчество0,3625'!B190</f>
        <v>шт</v>
      </c>
      <c r="E103" s="161">
        <f>'инновации+добровольчество0,3625'!D190</f>
        <v>14.5</v>
      </c>
    </row>
    <row r="104" spans="1:5" ht="12" customHeight="1" x14ac:dyDescent="0.25">
      <c r="A104" s="473"/>
      <c r="B104" s="472"/>
      <c r="C104" s="104" t="str">
        <f>'инновации+добровольчество0,3625'!A191</f>
        <v>Бытовая химия</v>
      </c>
      <c r="D104" s="63" t="str">
        <f>'инновации+добровольчество0,3625'!B191</f>
        <v>шт</v>
      </c>
      <c r="E104" s="161">
        <f>'инновации+добровольчество0,3625'!D191</f>
        <v>7.25</v>
      </c>
    </row>
    <row r="105" spans="1:5" ht="12" customHeight="1" x14ac:dyDescent="0.25">
      <c r="A105" s="473"/>
      <c r="B105" s="472"/>
      <c r="C105" s="104" t="str">
        <f>'инновации+добровольчество0,3625'!A192</f>
        <v>Фанера</v>
      </c>
      <c r="D105" s="63" t="str">
        <f>'инновации+добровольчество0,3625'!B192</f>
        <v>шт</v>
      </c>
      <c r="E105" s="161">
        <f>'инновации+добровольчество0,3625'!D192</f>
        <v>10.875</v>
      </c>
    </row>
    <row r="106" spans="1:5" ht="12" customHeight="1" x14ac:dyDescent="0.25">
      <c r="A106" s="473"/>
      <c r="B106" s="472"/>
      <c r="C106" s="104" t="str">
        <f>'инновации+добровольчество0,3625'!A193</f>
        <v>Антифриз</v>
      </c>
      <c r="D106" s="63" t="str">
        <f>'инновации+добровольчество0,3625'!B193</f>
        <v>шт</v>
      </c>
      <c r="E106" s="161">
        <f>'инновации+добровольчество0,3625'!D193</f>
        <v>7.25</v>
      </c>
    </row>
    <row r="107" spans="1:5" ht="12" customHeight="1" x14ac:dyDescent="0.25">
      <c r="A107" s="473"/>
      <c r="B107" s="472"/>
      <c r="C107" s="104" t="str">
        <f>'инновации+добровольчество0,3625'!A194</f>
        <v>Баннера</v>
      </c>
      <c r="D107" s="63" t="str">
        <f>'инновации+добровольчество0,3625'!B194</f>
        <v>шт</v>
      </c>
      <c r="E107" s="161">
        <f>'инновации+добровольчество0,3625'!D194</f>
        <v>1.8125</v>
      </c>
    </row>
    <row r="108" spans="1:5" ht="12" customHeight="1" x14ac:dyDescent="0.25">
      <c r="A108" s="473"/>
      <c r="B108" s="472"/>
      <c r="C108" s="104" t="str">
        <f>'инновации+добровольчество0,3625'!A195</f>
        <v>Гвозди</v>
      </c>
      <c r="D108" s="63" t="str">
        <f>'инновации+добровольчество0,3625'!B195</f>
        <v>шт</v>
      </c>
      <c r="E108" s="161">
        <f>'инновации+добровольчество0,3625'!D195</f>
        <v>7.25</v>
      </c>
    </row>
    <row r="109" spans="1:5" ht="12" customHeight="1" x14ac:dyDescent="0.25">
      <c r="A109" s="473"/>
      <c r="B109" s="472"/>
      <c r="C109" s="104" t="str">
        <f>'инновации+добровольчество0,3625'!A196</f>
        <v>Саморезы</v>
      </c>
      <c r="D109" s="63" t="str">
        <f>'инновации+добровольчество0,3625'!B196</f>
        <v>шт</v>
      </c>
      <c r="E109" s="161">
        <f>'инновации+добровольчество0,3625'!D196</f>
        <v>18.125</v>
      </c>
    </row>
    <row r="110" spans="1:5" ht="12" customHeight="1" x14ac:dyDescent="0.25">
      <c r="A110" s="473"/>
      <c r="B110" s="472"/>
      <c r="C110" s="104" t="str">
        <f>'инновации+добровольчество0,3625'!A197</f>
        <v>Инструмент металлический ручной</v>
      </c>
      <c r="D110" s="63" t="str">
        <f>'инновации+добровольчество0,3625'!B197</f>
        <v>шт</v>
      </c>
      <c r="E110" s="161">
        <f>'инновации+добровольчество0,3625'!D197</f>
        <v>0.36249999999999999</v>
      </c>
    </row>
    <row r="111" spans="1:5" ht="12" customHeight="1" x14ac:dyDescent="0.25">
      <c r="A111" s="473"/>
      <c r="B111" s="472"/>
      <c r="C111" s="104" t="str">
        <f>'инновации+добровольчество0,3625'!A198</f>
        <v>Краска эмаль</v>
      </c>
      <c r="D111" s="63" t="str">
        <f>'инновации+добровольчество0,3625'!B198</f>
        <v>шт</v>
      </c>
      <c r="E111" s="161">
        <f>'инновации+добровольчество0,3625'!D198</f>
        <v>10.875</v>
      </c>
    </row>
    <row r="112" spans="1:5" ht="12" customHeight="1" x14ac:dyDescent="0.25">
      <c r="A112" s="473"/>
      <c r="B112" s="472"/>
      <c r="C112" s="104" t="str">
        <f>'инновации+добровольчество0,3625'!A199</f>
        <v>Краска ВДН</v>
      </c>
      <c r="D112" s="63" t="str">
        <f>'инновации+добровольчество0,3625'!B199</f>
        <v>шт</v>
      </c>
      <c r="E112" s="161">
        <f>'инновации+добровольчество0,3625'!D199</f>
        <v>3.625</v>
      </c>
    </row>
    <row r="113" spans="1:5" ht="12" hidden="1" customHeight="1" x14ac:dyDescent="0.25">
      <c r="A113" s="473"/>
      <c r="B113" s="472"/>
      <c r="C113" s="104" t="str">
        <f>'инновации+добровольчество0,3625'!A200</f>
        <v>Кисти</v>
      </c>
      <c r="D113" s="63" t="str">
        <f>'инновации+добровольчество0,3625'!B200</f>
        <v>шт</v>
      </c>
      <c r="E113" s="161">
        <f>'инновации+добровольчество0,3625'!D200</f>
        <v>14.5</v>
      </c>
    </row>
    <row r="114" spans="1:5" ht="12" hidden="1" customHeight="1" x14ac:dyDescent="0.25">
      <c r="A114" s="473"/>
      <c r="B114" s="472"/>
      <c r="C114" s="104" t="str">
        <f>'инновации+добровольчество0,3625'!A201</f>
        <v>Перчатка пвх</v>
      </c>
      <c r="D114" s="63" t="str">
        <f>'инновации+добровольчество0,3625'!B201</f>
        <v>шт</v>
      </c>
      <c r="E114" s="161">
        <f>'инновации+добровольчество0,3625'!D201</f>
        <v>108.75</v>
      </c>
    </row>
    <row r="115" spans="1:5" ht="12" customHeight="1" x14ac:dyDescent="0.25">
      <c r="A115" s="473"/>
      <c r="B115" s="472"/>
      <c r="C115" s="104" t="str">
        <f>'инновации+добровольчество0,3625'!A202</f>
        <v>краска кудо</v>
      </c>
      <c r="D115" s="63" t="str">
        <f>'инновации+добровольчество0,3625'!B202</f>
        <v>шт</v>
      </c>
      <c r="E115" s="161">
        <f>'инновации+добровольчество0,3625'!D202</f>
        <v>10.875</v>
      </c>
    </row>
    <row r="116" spans="1:5" ht="12" customHeight="1" x14ac:dyDescent="0.25">
      <c r="A116" s="473"/>
      <c r="B116" s="472"/>
      <c r="C116" s="104" t="str">
        <f>'инновации+добровольчество0,3625'!A203</f>
        <v>Валик+ванночка</v>
      </c>
      <c r="D116" s="63" t="str">
        <f>'инновации+добровольчество0,3625'!B203</f>
        <v>шт</v>
      </c>
      <c r="E116" s="161">
        <f>'инновации+добровольчество0,3625'!D203</f>
        <v>3.625</v>
      </c>
    </row>
    <row r="117" spans="1:5" ht="12" customHeight="1" x14ac:dyDescent="0.25">
      <c r="A117" s="473"/>
      <c r="B117" s="472"/>
      <c r="C117" s="104" t="str">
        <f>'инновации+добровольчество0,3625'!A204</f>
        <v>Фотобумага</v>
      </c>
      <c r="D117" s="63" t="str">
        <f>'инновации+добровольчество0,3625'!B204</f>
        <v>шт</v>
      </c>
      <c r="E117" s="161">
        <f>'инновации+добровольчество0,3625'!D204</f>
        <v>18.125</v>
      </c>
    </row>
    <row r="118" spans="1:5" ht="12" customHeight="1" x14ac:dyDescent="0.25">
      <c r="A118" s="473"/>
      <c r="B118" s="472"/>
      <c r="C118" s="104" t="str">
        <f>'инновации+добровольчество0,3625'!A205</f>
        <v>Канцелярские расходники</v>
      </c>
      <c r="D118" s="63" t="str">
        <f>'инновации+добровольчество0,3625'!B205</f>
        <v>шт</v>
      </c>
      <c r="E118" s="161">
        <f>'инновации+добровольчество0,3625'!D205</f>
        <v>36.25</v>
      </c>
    </row>
    <row r="119" spans="1:5" ht="12" customHeight="1" x14ac:dyDescent="0.25">
      <c r="A119" s="473"/>
      <c r="B119" s="472"/>
      <c r="C119" s="104" t="str">
        <f>'инновации+добровольчество0,3625'!A206</f>
        <v>Канцелярия (ручки, карандаши)</v>
      </c>
      <c r="D119" s="63" t="str">
        <f>'инновации+добровольчество0,3625'!B206</f>
        <v>шт</v>
      </c>
      <c r="E119" s="161">
        <f>'инновации+добровольчество0,3625'!D206</f>
        <v>36.25</v>
      </c>
    </row>
    <row r="120" spans="1:5" ht="12" customHeight="1" x14ac:dyDescent="0.25">
      <c r="A120" s="473"/>
      <c r="B120" s="472"/>
      <c r="C120" s="104" t="str">
        <f>'инновации+добровольчество0,3625'!A207</f>
        <v>Офисные принадлежности (папки, скоросшиватели, файлы)</v>
      </c>
      <c r="D120" s="63" t="str">
        <f>'инновации+добровольчество0,3625'!B207</f>
        <v>шт</v>
      </c>
      <c r="E120" s="161">
        <f>'инновации+добровольчество0,3625'!D207</f>
        <v>36.25</v>
      </c>
    </row>
    <row r="121" spans="1:5" ht="12" customHeight="1" x14ac:dyDescent="0.25">
      <c r="A121" s="473"/>
      <c r="B121" s="472"/>
      <c r="C121" s="104" t="str">
        <f>'инновации+добровольчество0,3625'!A208</f>
        <v>Лампы</v>
      </c>
      <c r="D121" s="63" t="str">
        <f>'инновации+добровольчество0,3625'!B208</f>
        <v>шт</v>
      </c>
      <c r="E121" s="161">
        <f>'инновации+добровольчество0,3625'!D208</f>
        <v>18.125</v>
      </c>
    </row>
    <row r="122" spans="1:5" ht="12" customHeight="1" x14ac:dyDescent="0.25">
      <c r="A122" s="473"/>
      <c r="B122" s="472"/>
      <c r="C122" s="104" t="str">
        <f>'инновации+добровольчество0,3625'!A209</f>
        <v>Батерейки</v>
      </c>
      <c r="D122" s="63" t="str">
        <f>'инновации+добровольчество0,3625'!B209</f>
        <v>шт</v>
      </c>
      <c r="E122" s="161">
        <f>'инновации+добровольчество0,3625'!D209</f>
        <v>72.5</v>
      </c>
    </row>
    <row r="123" spans="1:5" ht="12" customHeight="1" x14ac:dyDescent="0.25">
      <c r="A123" s="473"/>
      <c r="B123" s="472"/>
      <c r="C123" s="104" t="str">
        <f>'инновации+добровольчество0,3625'!A210</f>
        <v>Бумага А4</v>
      </c>
      <c r="D123" s="63" t="str">
        <f>'инновации+добровольчество0,3625'!B210</f>
        <v>шт</v>
      </c>
      <c r="E123" s="161">
        <f>'инновации+добровольчество0,3625'!D210</f>
        <v>36.25</v>
      </c>
    </row>
    <row r="124" spans="1:5" ht="12" customHeight="1" x14ac:dyDescent="0.25">
      <c r="A124" s="473"/>
      <c r="B124" s="472"/>
      <c r="C124" s="104" t="str">
        <f>'инновации+добровольчество0,3625'!A211</f>
        <v>Грабли, лопаты</v>
      </c>
      <c r="D124" s="63" t="str">
        <f>'инновации+добровольчество0,3625'!B211</f>
        <v>шт</v>
      </c>
      <c r="E124" s="161">
        <f>'инновации+добровольчество0,3625'!D211</f>
        <v>3.625</v>
      </c>
    </row>
    <row r="125" spans="1:5" ht="12" customHeight="1" x14ac:dyDescent="0.25">
      <c r="A125" s="473"/>
      <c r="B125" s="472"/>
      <c r="C125" s="104" t="str">
        <f>'инновации+добровольчество0,3625'!A212</f>
        <v>ГСМ УАЗ (Масло двигатель)</v>
      </c>
      <c r="D125" s="63" t="str">
        <f>'инновации+добровольчество0,3625'!B212</f>
        <v>шт</v>
      </c>
      <c r="E125" s="161">
        <f>'инновации+добровольчество0,3625'!D212</f>
        <v>7.25</v>
      </c>
    </row>
    <row r="126" spans="1:5" ht="12" customHeight="1" x14ac:dyDescent="0.25">
      <c r="A126" s="473"/>
      <c r="B126" s="472"/>
      <c r="C126" s="104" t="str">
        <f>'инновации+добровольчество0,3625'!A213</f>
        <v>ГСМ Бензин</v>
      </c>
      <c r="D126" s="63" t="str">
        <f>'инновации+добровольчество0,3625'!B213</f>
        <v>шт</v>
      </c>
      <c r="E126" s="161">
        <f>'инновации+добровольчество0,3625'!D213</f>
        <v>942.5</v>
      </c>
    </row>
    <row r="127" spans="1:5" ht="15" hidden="1" customHeight="1" x14ac:dyDescent="0.25">
      <c r="A127" s="473"/>
      <c r="B127" s="472"/>
      <c r="C127" s="104">
        <f>'инновации+добровольчество0,3625'!A214</f>
        <v>0</v>
      </c>
      <c r="D127" s="63" t="str">
        <f>'инновации+добровольчество0,3625'!B214</f>
        <v>шт</v>
      </c>
      <c r="E127" s="161">
        <f>'инновации+добровольчество0,3625'!D214</f>
        <v>0.36899999999999999</v>
      </c>
    </row>
    <row r="128" spans="1:5" hidden="1" x14ac:dyDescent="0.25">
      <c r="A128" s="473"/>
      <c r="B128" s="472"/>
      <c r="C128" s="104">
        <f>'инновации+добровольчество0,3625'!A215</f>
        <v>0</v>
      </c>
      <c r="D128" s="63" t="str">
        <f>'инновации+добровольчество0,3625'!B215</f>
        <v>шт</v>
      </c>
      <c r="E128" s="161">
        <f>'инновации+добровольчество0,3625'!D215</f>
        <v>11.808</v>
      </c>
    </row>
    <row r="129" spans="1:5" hidden="1" x14ac:dyDescent="0.25">
      <c r="A129" s="473"/>
      <c r="B129" s="472"/>
      <c r="C129" s="104">
        <f>'инновации+добровольчество0,3625'!A216</f>
        <v>0</v>
      </c>
      <c r="D129" s="63" t="str">
        <f>'инновации+добровольчество0,3625'!B216</f>
        <v>шт</v>
      </c>
      <c r="E129" s="161">
        <f>'инновации+добровольчество0,3625'!D216</f>
        <v>2.5830000000000002</v>
      </c>
    </row>
    <row r="130" spans="1:5" hidden="1" x14ac:dyDescent="0.25">
      <c r="A130" s="473"/>
      <c r="B130" s="472"/>
      <c r="C130" s="104">
        <f>'инновации+добровольчество0,3625'!A217</f>
        <v>0</v>
      </c>
      <c r="D130" s="63" t="str">
        <f>'инновации+добровольчество0,3625'!B217</f>
        <v>шт</v>
      </c>
      <c r="E130" s="161">
        <f>'инновации+добровольчество0,3625'!D217</f>
        <v>0.36899999999999999</v>
      </c>
    </row>
    <row r="131" spans="1:5" hidden="1" x14ac:dyDescent="0.25">
      <c r="A131" s="473"/>
      <c r="B131" s="472"/>
      <c r="C131" s="104">
        <f>'инновации+добровольчество0,3625'!A218</f>
        <v>0</v>
      </c>
      <c r="D131" s="63" t="str">
        <f>'инновации+добровольчество0,3625'!B218</f>
        <v>шт</v>
      </c>
      <c r="E131" s="161">
        <f>'инновации+добровольчество0,3625'!D218</f>
        <v>0.36899999999999999</v>
      </c>
    </row>
    <row r="132" spans="1:5" hidden="1" x14ac:dyDescent="0.25">
      <c r="A132" s="473"/>
      <c r="B132" s="472"/>
      <c r="C132" s="104">
        <f>'инновации+добровольчество0,3625'!A219</f>
        <v>0</v>
      </c>
      <c r="D132" s="63" t="str">
        <f>'инновации+добровольчество0,3625'!B219</f>
        <v>шт</v>
      </c>
      <c r="E132" s="161">
        <f>'инновации+добровольчество0,3625'!D219</f>
        <v>0.36899999999999999</v>
      </c>
    </row>
    <row r="133" spans="1:5" hidden="1" x14ac:dyDescent="0.25">
      <c r="A133" s="473"/>
      <c r="B133" s="472"/>
      <c r="C133" s="104">
        <f>'инновации+добровольчество0,3625'!A220</f>
        <v>0</v>
      </c>
      <c r="D133" s="63" t="str">
        <f>'инновации+добровольчество0,3625'!B220</f>
        <v>шт</v>
      </c>
      <c r="E133" s="161">
        <f>'инновации+добровольчество0,3625'!D220</f>
        <v>3.69</v>
      </c>
    </row>
    <row r="134" spans="1:5" hidden="1" x14ac:dyDescent="0.25">
      <c r="A134" s="473"/>
      <c r="B134" s="472"/>
      <c r="C134" s="104">
        <f>'инновации+добровольчество0,3625'!A221</f>
        <v>0</v>
      </c>
      <c r="D134" s="63" t="str">
        <f>'инновации+добровольчество0,3625'!B221</f>
        <v>шт</v>
      </c>
      <c r="E134" s="161">
        <f>'инновации+добровольчество0,3625'!D221</f>
        <v>7.38</v>
      </c>
    </row>
    <row r="135" spans="1:5" hidden="1" x14ac:dyDescent="0.25">
      <c r="A135" s="473"/>
      <c r="B135" s="472"/>
      <c r="C135" s="104">
        <f>'инновации+добровольчество0,3625'!A222</f>
        <v>0</v>
      </c>
      <c r="D135" s="63" t="str">
        <f>'инновации+добровольчество0,3625'!B222</f>
        <v>шт</v>
      </c>
      <c r="E135" s="161">
        <f>'инновации+добровольчество0,3625'!D222</f>
        <v>913.75470000000007</v>
      </c>
    </row>
    <row r="136" spans="1:5" hidden="1" x14ac:dyDescent="0.25">
      <c r="A136" s="473"/>
      <c r="B136" s="472"/>
      <c r="C136" s="104">
        <f>'инновации+добровольчество0,3625'!A223</f>
        <v>0</v>
      </c>
      <c r="D136" s="63">
        <f>'инновации+добровольчество0,3625'!B228</f>
        <v>0</v>
      </c>
      <c r="E136" s="161">
        <f>'инновации+добровольчество0,3625'!D228</f>
        <v>0</v>
      </c>
    </row>
    <row r="137" spans="1:5" hidden="1" x14ac:dyDescent="0.25">
      <c r="A137" s="473"/>
      <c r="B137" s="472"/>
      <c r="C137" s="104">
        <f>'инновации+добровольчество0,3625'!A224</f>
        <v>0</v>
      </c>
      <c r="D137" s="63">
        <f>'инновации+добровольчество0,3625'!B229</f>
        <v>0</v>
      </c>
      <c r="E137" s="161">
        <f>'инновации+добровольчество0,3625'!D229</f>
        <v>0</v>
      </c>
    </row>
    <row r="138" spans="1:5" hidden="1" x14ac:dyDescent="0.25">
      <c r="A138" s="473"/>
      <c r="B138" s="472"/>
      <c r="C138" s="104">
        <f>'инновации+добровольчество0,3625'!A225</f>
        <v>0</v>
      </c>
      <c r="D138" s="63">
        <f>'инновации+добровольчество0,3625'!B230</f>
        <v>0</v>
      </c>
      <c r="E138" s="161">
        <f>'инновации+добровольчество0,3625'!D230</f>
        <v>0</v>
      </c>
    </row>
    <row r="139" spans="1:5" hidden="1" x14ac:dyDescent="0.25">
      <c r="A139" s="473"/>
      <c r="B139" s="472"/>
      <c r="C139" s="104">
        <f>'инновации+добровольчество0,3625'!A226</f>
        <v>0</v>
      </c>
      <c r="D139" s="63">
        <f>'инновации+добровольчество0,3625'!B231</f>
        <v>0</v>
      </c>
      <c r="E139" s="161">
        <f>'инновации+добровольчество0,3625'!D231</f>
        <v>0</v>
      </c>
    </row>
    <row r="140" spans="1:5" hidden="1" x14ac:dyDescent="0.25">
      <c r="A140" s="473"/>
      <c r="B140" s="472"/>
      <c r="C140" s="104">
        <f>'инновации+добровольчество0,3625'!A227</f>
        <v>0</v>
      </c>
      <c r="D140" s="63">
        <f>'инновации+добровольчество0,3625'!B232</f>
        <v>0</v>
      </c>
      <c r="E140" s="161">
        <f>'инновации+добровольчество0,3625'!D232</f>
        <v>0</v>
      </c>
    </row>
    <row r="141" spans="1:5" hidden="1" x14ac:dyDescent="0.25">
      <c r="A141" s="473"/>
      <c r="B141" s="472"/>
      <c r="C141" s="104">
        <f>'инновации+добровольчество0,3625'!A228</f>
        <v>0</v>
      </c>
      <c r="D141" s="63">
        <f>'инновации+добровольчество0,3625'!B233</f>
        <v>0</v>
      </c>
      <c r="E141" s="161">
        <f>'инновации+добровольчество0,3625'!D233</f>
        <v>0</v>
      </c>
    </row>
    <row r="142" spans="1:5" hidden="1" x14ac:dyDescent="0.25">
      <c r="A142" s="473"/>
      <c r="B142" s="472"/>
      <c r="C142" s="104">
        <f>'инновации+добровольчество0,3625'!A229</f>
        <v>0</v>
      </c>
      <c r="D142" s="63">
        <f>'инновации+добровольчество0,3625'!B234</f>
        <v>0</v>
      </c>
      <c r="E142" s="161">
        <f>'инновации+добровольчество0,3625'!D234</f>
        <v>0</v>
      </c>
    </row>
    <row r="143" spans="1:5" hidden="1" x14ac:dyDescent="0.25">
      <c r="A143" s="473"/>
      <c r="B143" s="472"/>
      <c r="C143" s="104">
        <f>'инновации+добровольчество0,3625'!A230</f>
        <v>0</v>
      </c>
      <c r="D143" s="63">
        <f>'инновации+добровольчество0,3625'!B235</f>
        <v>0</v>
      </c>
      <c r="E143" s="161">
        <f>'инновации+добровольчество0,3625'!D235</f>
        <v>0</v>
      </c>
    </row>
    <row r="144" spans="1:5" hidden="1" x14ac:dyDescent="0.25">
      <c r="A144" s="473"/>
      <c r="B144" s="472"/>
      <c r="C144" s="104">
        <f>'инновации+добровольчество0,3625'!A231</f>
        <v>0</v>
      </c>
      <c r="D144" s="63">
        <f>'инновации+добровольчество0,3625'!B236</f>
        <v>0</v>
      </c>
      <c r="E144" s="161">
        <f>'инновации+добровольчество0,3625'!D236</f>
        <v>0</v>
      </c>
    </row>
    <row r="145" spans="1:5" hidden="1" x14ac:dyDescent="0.25">
      <c r="A145" s="473"/>
      <c r="B145" s="472"/>
      <c r="C145" s="104">
        <f>'инновации+добровольчество0,3625'!A232</f>
        <v>0</v>
      </c>
      <c r="D145" s="63">
        <f>'инновации+добровольчество0,3625'!B237</f>
        <v>0</v>
      </c>
      <c r="E145" s="161">
        <f>'инновации+добровольчество0,3625'!D237</f>
        <v>0</v>
      </c>
    </row>
    <row r="146" spans="1:5" hidden="1" x14ac:dyDescent="0.25">
      <c r="A146" s="473"/>
      <c r="B146" s="472"/>
      <c r="C146" s="104">
        <f>'инновации+добровольчество0,3625'!A233</f>
        <v>0</v>
      </c>
      <c r="D146" s="63">
        <f>'инновации+добровольчество0,3625'!B238</f>
        <v>0</v>
      </c>
      <c r="E146" s="161">
        <f>'инновации+добровольчество0,3625'!D238</f>
        <v>0</v>
      </c>
    </row>
    <row r="147" spans="1:5" hidden="1" x14ac:dyDescent="0.25">
      <c r="A147" s="473"/>
      <c r="B147" s="472"/>
      <c r="C147" s="104">
        <f>'инновации+добровольчество0,3625'!A234</f>
        <v>0</v>
      </c>
      <c r="D147" s="63">
        <f>'инновации+добровольчество0,3625'!B239</f>
        <v>0</v>
      </c>
      <c r="E147" s="161">
        <f>'инновации+добровольчество0,3625'!D239</f>
        <v>0</v>
      </c>
    </row>
    <row r="148" spans="1:5" hidden="1" x14ac:dyDescent="0.25">
      <c r="A148" s="473"/>
      <c r="B148" s="472"/>
      <c r="C148" s="104">
        <f>'инновации+добровольчество0,3625'!A235</f>
        <v>0</v>
      </c>
      <c r="D148" s="63">
        <f>'инновации+добровольчество0,3625'!B240</f>
        <v>0</v>
      </c>
      <c r="E148" s="161">
        <f>'инновации+добровольчество0,3625'!D240</f>
        <v>0</v>
      </c>
    </row>
    <row r="149" spans="1:5" hidden="1" x14ac:dyDescent="0.25">
      <c r="A149" s="473"/>
      <c r="B149" s="472"/>
      <c r="C149" s="104">
        <f>'инновации+добровольчество0,3625'!A236</f>
        <v>0</v>
      </c>
      <c r="D149" s="63">
        <f>'инновации+добровольчество0,3625'!B241</f>
        <v>0</v>
      </c>
      <c r="E149" s="161">
        <f>'инновации+добровольчество0,3625'!D241</f>
        <v>0</v>
      </c>
    </row>
    <row r="150" spans="1:5" hidden="1" x14ac:dyDescent="0.25">
      <c r="A150" s="473"/>
      <c r="B150" s="472"/>
      <c r="C150" s="104">
        <f>'инновации+добровольчество0,3625'!A237</f>
        <v>0</v>
      </c>
      <c r="D150" s="63">
        <f>'инновации+добровольчество0,3625'!B242</f>
        <v>0</v>
      </c>
      <c r="E150" s="161">
        <f>'инновации+добровольчество0,3625'!D242</f>
        <v>0</v>
      </c>
    </row>
    <row r="151" spans="1:5" hidden="1" x14ac:dyDescent="0.25">
      <c r="A151" s="473"/>
      <c r="B151" s="472"/>
      <c r="C151" s="104">
        <f>'инновации+добровольчество0,3625'!A238</f>
        <v>0</v>
      </c>
      <c r="D151" s="63">
        <f>'инновации+добровольчество0,3625'!B243</f>
        <v>0</v>
      </c>
      <c r="E151" s="161">
        <f>'инновации+добровольчество0,3625'!D243</f>
        <v>0</v>
      </c>
    </row>
    <row r="152" spans="1:5" hidden="1" x14ac:dyDescent="0.25">
      <c r="A152" s="473"/>
      <c r="B152" s="472"/>
      <c r="C152" s="104">
        <f>'инновации+добровольчество0,3625'!A239</f>
        <v>0</v>
      </c>
      <c r="D152" s="63">
        <f>'инновации+добровольчество0,3625'!B244</f>
        <v>0</v>
      </c>
      <c r="E152" s="161">
        <f>'инновации+добровольчество0,3625'!D244</f>
        <v>0</v>
      </c>
    </row>
    <row r="153" spans="1:5" hidden="1" x14ac:dyDescent="0.25">
      <c r="A153" s="473"/>
      <c r="B153" s="472"/>
      <c r="C153" s="104">
        <f>'инновации+добровольчество0,3625'!A240</f>
        <v>0</v>
      </c>
      <c r="D153" s="63">
        <f>'инновации+добровольчество0,3625'!B245</f>
        <v>0</v>
      </c>
      <c r="E153" s="161">
        <f>'инновации+добровольчество0,3625'!D245</f>
        <v>0</v>
      </c>
    </row>
    <row r="154" spans="1:5" hidden="1" x14ac:dyDescent="0.25">
      <c r="A154" s="473"/>
      <c r="B154" s="472"/>
      <c r="C154" s="104">
        <f>'инновации+добровольчество0,3625'!A241</f>
        <v>0</v>
      </c>
      <c r="D154" s="63">
        <f>'инновации+добровольчество0,3625'!B246</f>
        <v>0</v>
      </c>
      <c r="E154" s="161">
        <f>'инновации+добровольчество0,3625'!D246</f>
        <v>0</v>
      </c>
    </row>
    <row r="155" spans="1:5" hidden="1" x14ac:dyDescent="0.25">
      <c r="A155" s="473"/>
      <c r="B155" s="472"/>
      <c r="C155" s="104">
        <f>'инновации+добровольчество0,3625'!A242</f>
        <v>0</v>
      </c>
      <c r="D155" s="63">
        <f>'инновации+добровольчество0,3625'!B247</f>
        <v>0</v>
      </c>
      <c r="E155" s="161">
        <f>'инновации+добровольчество0,3625'!D247</f>
        <v>0</v>
      </c>
    </row>
    <row r="156" spans="1:5" hidden="1" x14ac:dyDescent="0.25">
      <c r="A156" s="473"/>
      <c r="B156" s="472"/>
      <c r="C156" s="104">
        <f>'инновации+добровольчество0,3625'!A243</f>
        <v>0</v>
      </c>
      <c r="D156" s="63">
        <f>'инновации+добровольчество0,3625'!B248</f>
        <v>0</v>
      </c>
      <c r="E156" s="161">
        <f>'инновации+добровольчество0,3625'!D248</f>
        <v>0</v>
      </c>
    </row>
    <row r="157" spans="1:5" hidden="1" x14ac:dyDescent="0.25">
      <c r="A157" s="473"/>
      <c r="B157" s="472"/>
      <c r="C157" s="104">
        <f>'инновации+добровольчество0,3625'!A244</f>
        <v>0</v>
      </c>
      <c r="D157" s="63">
        <f>'инновации+добровольчество0,3625'!B249</f>
        <v>0</v>
      </c>
      <c r="E157" s="161">
        <f>'инновации+добровольчество0,3625'!D249</f>
        <v>0</v>
      </c>
    </row>
    <row r="158" spans="1:5" hidden="1" x14ac:dyDescent="0.25">
      <c r="A158" s="473"/>
      <c r="B158" s="472"/>
      <c r="C158" s="104">
        <f>'инновации+добровольчество0,3625'!A245</f>
        <v>0</v>
      </c>
      <c r="D158" s="63">
        <f>'инновации+добровольчество0,3625'!B250</f>
        <v>0</v>
      </c>
      <c r="E158" s="161">
        <f>'инновации+добровольчество0,3625'!D250</f>
        <v>0</v>
      </c>
    </row>
    <row r="159" spans="1:5" hidden="1" x14ac:dyDescent="0.25">
      <c r="A159" s="473"/>
      <c r="B159" s="472"/>
      <c r="C159" s="104">
        <f>'инновации+добровольчество0,3625'!A246</f>
        <v>0</v>
      </c>
      <c r="D159" s="63">
        <f>'инновации+добровольчество0,3625'!B251</f>
        <v>0</v>
      </c>
      <c r="E159" s="161">
        <f>'инновации+добровольчество0,3625'!D251</f>
        <v>0</v>
      </c>
    </row>
    <row r="160" spans="1:5" hidden="1" x14ac:dyDescent="0.25">
      <c r="A160" s="473"/>
      <c r="B160" s="472"/>
      <c r="C160" s="104">
        <f>'инновации+добровольчество0,3625'!A247</f>
        <v>0</v>
      </c>
      <c r="D160" s="63">
        <f>'инновации+добровольчество0,3625'!B252</f>
        <v>0</v>
      </c>
      <c r="E160" s="161">
        <f>'инновации+добровольчество0,3625'!D252</f>
        <v>0</v>
      </c>
    </row>
    <row r="161" spans="1:5" hidden="1" x14ac:dyDescent="0.25">
      <c r="A161" s="473"/>
      <c r="B161" s="472"/>
      <c r="C161" s="104">
        <f>'инновации+добровольчество0,3625'!A248</f>
        <v>0</v>
      </c>
      <c r="D161" s="63">
        <f>'инновации+добровольчество0,3625'!B253</f>
        <v>0</v>
      </c>
      <c r="E161" s="161">
        <f>'инновации+добровольчество0,3625'!D253</f>
        <v>0</v>
      </c>
    </row>
    <row r="162" spans="1:5" hidden="1" x14ac:dyDescent="0.25">
      <c r="A162" s="473"/>
      <c r="B162" s="472"/>
      <c r="C162" s="104">
        <f>'инновации+добровольчество0,3625'!A249</f>
        <v>0</v>
      </c>
      <c r="D162" s="63">
        <f>'инновации+добровольчество0,3625'!B254</f>
        <v>0</v>
      </c>
      <c r="E162" s="161">
        <f>'инновации+добровольчество0,3625'!D254</f>
        <v>0</v>
      </c>
    </row>
    <row r="163" spans="1:5" hidden="1" x14ac:dyDescent="0.25">
      <c r="A163" s="473"/>
      <c r="B163" s="472"/>
      <c r="C163" s="104">
        <f>'инновации+добровольчество0,3625'!A250</f>
        <v>0</v>
      </c>
      <c r="D163" s="63">
        <f>'инновации+добровольчество0,3625'!B255</f>
        <v>0</v>
      </c>
      <c r="E163" s="161">
        <f>'инновации+добровольчество0,3625'!D255</f>
        <v>0</v>
      </c>
    </row>
    <row r="164" spans="1:5" hidden="1" x14ac:dyDescent="0.25">
      <c r="A164" s="473"/>
      <c r="B164" s="472"/>
      <c r="C164" s="104">
        <f>'инновации+добровольчество0,3625'!A251</f>
        <v>0</v>
      </c>
      <c r="D164" s="63">
        <f>'инновации+добровольчество0,3625'!B256</f>
        <v>0</v>
      </c>
      <c r="E164" s="161">
        <f>'инновации+добровольчество0,3625'!D256</f>
        <v>0</v>
      </c>
    </row>
    <row r="165" spans="1:5" hidden="1" x14ac:dyDescent="0.25">
      <c r="A165" s="473"/>
      <c r="B165" s="472"/>
      <c r="C165" s="104">
        <f>'инновации+добровольчество0,3625'!A252</f>
        <v>0</v>
      </c>
      <c r="D165" s="63">
        <f>'инновации+добровольчество0,3625'!B257</f>
        <v>0</v>
      </c>
      <c r="E165" s="161">
        <f>'инновации+добровольчество0,3625'!D257</f>
        <v>0</v>
      </c>
    </row>
    <row r="166" spans="1:5" hidden="1" x14ac:dyDescent="0.25">
      <c r="A166" s="473"/>
      <c r="B166" s="472"/>
      <c r="C166" s="104">
        <f>'инновации+добровольчество0,3625'!A253</f>
        <v>0</v>
      </c>
      <c r="D166" s="63">
        <f>'инновации+добровольчество0,3625'!B258</f>
        <v>0</v>
      </c>
      <c r="E166" s="161">
        <f>'инновации+добровольчество0,3625'!D258</f>
        <v>0</v>
      </c>
    </row>
    <row r="167" spans="1:5" hidden="1" x14ac:dyDescent="0.25">
      <c r="A167" s="473"/>
      <c r="B167" s="472"/>
      <c r="C167" s="104">
        <f>'инновации+добровольчество0,3625'!A254</f>
        <v>0</v>
      </c>
      <c r="D167" s="63">
        <f>'инновации+добровольчество0,3625'!B259</f>
        <v>0</v>
      </c>
      <c r="E167" s="161">
        <f>'инновации+добровольчество0,3625'!D259</f>
        <v>0</v>
      </c>
    </row>
    <row r="168" spans="1:5" hidden="1" x14ac:dyDescent="0.25">
      <c r="A168" s="473"/>
      <c r="B168" s="472"/>
      <c r="C168" s="104">
        <f>'инновации+добровольчество0,3625'!A255</f>
        <v>0</v>
      </c>
      <c r="D168" s="63">
        <f>'инновации+добровольчество0,3625'!B260</f>
        <v>0</v>
      </c>
      <c r="E168" s="161">
        <f>'инновации+добровольчество0,3625'!D260</f>
        <v>0</v>
      </c>
    </row>
    <row r="169" spans="1:5" hidden="1" x14ac:dyDescent="0.25">
      <c r="A169" s="473"/>
      <c r="B169" s="472"/>
      <c r="C169" s="104">
        <f>'инновации+добровольчество0,3625'!A256</f>
        <v>0</v>
      </c>
      <c r="D169" s="63">
        <f>'инновации+добровольчество0,3625'!B261</f>
        <v>0</v>
      </c>
      <c r="E169" s="161">
        <f>'инновации+добровольчество0,3625'!D261</f>
        <v>0</v>
      </c>
    </row>
    <row r="170" spans="1:5" ht="15" hidden="1" customHeight="1" x14ac:dyDescent="0.25">
      <c r="A170" s="473"/>
      <c r="B170" s="472"/>
      <c r="C170" s="104">
        <f>'инновации+добровольчество0,3625'!A257</f>
        <v>0</v>
      </c>
      <c r="D170" s="63">
        <f>'инновации+добровольчество0,3625'!B262</f>
        <v>0</v>
      </c>
      <c r="E170" s="161">
        <f>'инновации+добровольчество0,3625'!D262</f>
        <v>0</v>
      </c>
    </row>
    <row r="171" spans="1:5" ht="15" hidden="1" customHeight="1" x14ac:dyDescent="0.25">
      <c r="A171" s="473"/>
      <c r="B171" s="472"/>
      <c r="C171" s="104">
        <f>'инновации+добровольчество0,3625'!A258</f>
        <v>0</v>
      </c>
      <c r="D171" s="63">
        <f>'инновации+добровольчество0,3625'!B263</f>
        <v>0</v>
      </c>
      <c r="E171" s="161">
        <f>'инновации+добровольчество0,3625'!D263</f>
        <v>0</v>
      </c>
    </row>
    <row r="172" spans="1:5" ht="15" hidden="1" customHeight="1" x14ac:dyDescent="0.25">
      <c r="A172" s="473"/>
      <c r="B172" s="472"/>
      <c r="C172" s="104">
        <f>'инновации+добровольчество0,3625'!A259</f>
        <v>0</v>
      </c>
      <c r="D172" s="63">
        <f>'инновации+добровольчество0,3625'!B264</f>
        <v>0</v>
      </c>
      <c r="E172" s="161">
        <f>'инновации+добровольчество0,3625'!D264</f>
        <v>0</v>
      </c>
    </row>
    <row r="173" spans="1:5" hidden="1" x14ac:dyDescent="0.25">
      <c r="A173" s="473"/>
      <c r="B173" s="472"/>
      <c r="C173" s="104">
        <f>'инновации+добровольчество0,3625'!A260</f>
        <v>0</v>
      </c>
      <c r="D173" s="63">
        <f>'инновации+добровольчество0,3625'!B265</f>
        <v>0</v>
      </c>
      <c r="E173" s="161">
        <f>'инновации+добровольчество0,3625'!D265</f>
        <v>0</v>
      </c>
    </row>
    <row r="174" spans="1:5" hidden="1" x14ac:dyDescent="0.25">
      <c r="A174" s="473"/>
      <c r="B174" s="472"/>
      <c r="C174" s="104">
        <f>'инновации+добровольчество0,3625'!A261</f>
        <v>0</v>
      </c>
      <c r="D174" s="63">
        <f>'инновации+добровольчество0,3625'!B266</f>
        <v>0</v>
      </c>
      <c r="E174" s="161">
        <f>'инновации+добровольчество0,3625'!D266</f>
        <v>0</v>
      </c>
    </row>
    <row r="175" spans="1:5" hidden="1" x14ac:dyDescent="0.25">
      <c r="A175" s="473"/>
      <c r="B175" s="472"/>
      <c r="C175" s="104">
        <f>'инновации+добровольчество0,3625'!A262</f>
        <v>0</v>
      </c>
      <c r="D175" s="63">
        <f>'инновации+добровольчество0,3625'!B267</f>
        <v>0</v>
      </c>
      <c r="E175" s="161">
        <f>'инновации+добровольчество0,3625'!D267</f>
        <v>0</v>
      </c>
    </row>
    <row r="176" spans="1:5" ht="15" hidden="1" customHeight="1" x14ac:dyDescent="0.25">
      <c r="A176" s="473"/>
      <c r="B176" s="472"/>
      <c r="C176" s="104">
        <f>'инновации+добровольчество0,3625'!A263</f>
        <v>0</v>
      </c>
      <c r="D176" s="63">
        <f>'инновации+добровольчество0,3625'!B268</f>
        <v>0</v>
      </c>
      <c r="E176" s="161">
        <f>'инновации+добровольчество0,3625'!D268</f>
        <v>0</v>
      </c>
    </row>
    <row r="177" spans="1:5" hidden="1" x14ac:dyDescent="0.25">
      <c r="A177" s="473"/>
      <c r="B177" s="472"/>
      <c r="C177" s="104">
        <f>'инновации+добровольчество0,3625'!A264</f>
        <v>0</v>
      </c>
      <c r="D177" s="63">
        <f>'инновации+добровольчество0,3625'!B269</f>
        <v>0</v>
      </c>
      <c r="E177" s="161">
        <f>'инновации+добровольчество0,3625'!D269</f>
        <v>0</v>
      </c>
    </row>
    <row r="178" spans="1:5" ht="15" hidden="1" customHeight="1" x14ac:dyDescent="0.25">
      <c r="A178" s="473"/>
      <c r="B178" s="472"/>
      <c r="C178" s="104">
        <f>'инновации+добровольчество0,3625'!A265</f>
        <v>0</v>
      </c>
      <c r="D178" s="63">
        <f>'инновации+добровольчество0,3625'!B270</f>
        <v>0</v>
      </c>
      <c r="E178" s="161">
        <f>'инновации+добровольчество0,3625'!D270</f>
        <v>0</v>
      </c>
    </row>
    <row r="179" spans="1:5" ht="15" hidden="1" customHeight="1" x14ac:dyDescent="0.25">
      <c r="A179" s="473"/>
      <c r="B179" s="472"/>
      <c r="C179" s="104">
        <f>'инновации+добровольчество0,3625'!A266</f>
        <v>0</v>
      </c>
      <c r="D179" s="63">
        <f>'инновации+добровольчество0,3625'!B271</f>
        <v>0</v>
      </c>
      <c r="E179" s="161">
        <f>'инновации+добровольчество0,3625'!D271</f>
        <v>0</v>
      </c>
    </row>
    <row r="180" spans="1:5" ht="15" hidden="1" customHeight="1" x14ac:dyDescent="0.25">
      <c r="A180" s="473"/>
      <c r="B180" s="472"/>
      <c r="C180" s="104">
        <f>'инновации+добровольчество0,3625'!A267</f>
        <v>0</v>
      </c>
      <c r="D180" s="63">
        <f>'инновации+добровольчество0,3625'!B272</f>
        <v>0</v>
      </c>
      <c r="E180" s="161">
        <f>'инновации+добровольчество0,3625'!D272</f>
        <v>0</v>
      </c>
    </row>
    <row r="181" spans="1:5" ht="15" hidden="1" customHeight="1" x14ac:dyDescent="0.25">
      <c r="A181" s="473"/>
      <c r="B181" s="472"/>
      <c r="C181" s="104">
        <f>'инновации+добровольчество0,3625'!A268</f>
        <v>0</v>
      </c>
      <c r="D181" s="63">
        <f>'инновации+добровольчество0,3625'!B273</f>
        <v>0</v>
      </c>
      <c r="E181" s="161">
        <f>'инновации+добровольчество0,3625'!D273</f>
        <v>0</v>
      </c>
    </row>
    <row r="182" spans="1:5" ht="15" hidden="1" customHeight="1" x14ac:dyDescent="0.25">
      <c r="A182" s="473"/>
      <c r="B182" s="472"/>
      <c r="C182" s="104">
        <f>'инновации+добровольчество0,3625'!A269</f>
        <v>0</v>
      </c>
      <c r="D182" s="63">
        <f>'инновации+добровольчество0,3625'!B274</f>
        <v>0</v>
      </c>
      <c r="E182" s="161">
        <f>'инновации+добровольчество0,3625'!D274</f>
        <v>0</v>
      </c>
    </row>
    <row r="183" spans="1:5" ht="15" hidden="1" customHeight="1" x14ac:dyDescent="0.25">
      <c r="A183" s="473"/>
      <c r="B183" s="472"/>
      <c r="C183" s="104">
        <f>'инновации+добровольчество0,3625'!A270</f>
        <v>0</v>
      </c>
      <c r="D183" s="63">
        <f>'инновации+добровольчество0,3625'!B275</f>
        <v>0</v>
      </c>
      <c r="E183" s="161">
        <f>'инновации+добровольчество0,3625'!D275</f>
        <v>0</v>
      </c>
    </row>
    <row r="184" spans="1:5" hidden="1" x14ac:dyDescent="0.25">
      <c r="A184" s="473"/>
      <c r="B184" s="472"/>
      <c r="C184" s="104">
        <f>'инновации+добровольчество0,3625'!A271</f>
        <v>0</v>
      </c>
      <c r="D184" s="63">
        <f>'инновации+добровольчество0,3625'!B276</f>
        <v>0</v>
      </c>
      <c r="E184" s="161">
        <f>'инновации+добровольчество0,3625'!D276</f>
        <v>0</v>
      </c>
    </row>
    <row r="185" spans="1:5" ht="15" hidden="1" customHeight="1" x14ac:dyDescent="0.25">
      <c r="A185" s="473"/>
      <c r="B185" s="472"/>
      <c r="C185" s="104">
        <f>'инновации+добровольчество0,3625'!A272</f>
        <v>0</v>
      </c>
      <c r="D185" s="63">
        <f>'инновации+добровольчество0,3625'!B277</f>
        <v>0</v>
      </c>
      <c r="E185" s="161">
        <f>'инновации+добровольчество0,3625'!D277</f>
        <v>0</v>
      </c>
    </row>
    <row r="186" spans="1:5" ht="15" hidden="1" customHeight="1" x14ac:dyDescent="0.25">
      <c r="A186" s="473"/>
      <c r="B186" s="472"/>
      <c r="C186" s="104">
        <f>'инновации+добровольчество0,3625'!A273</f>
        <v>0</v>
      </c>
      <c r="D186" s="63">
        <f>'инновации+добровольчество0,3625'!B278</f>
        <v>0</v>
      </c>
      <c r="E186" s="161">
        <f>'инновации+добровольчество0,3625'!D278</f>
        <v>0</v>
      </c>
    </row>
    <row r="187" spans="1:5" ht="15" hidden="1" customHeight="1" x14ac:dyDescent="0.25">
      <c r="A187" s="473"/>
      <c r="B187" s="472"/>
      <c r="C187" s="104">
        <f>'инновации+добровольчество0,3625'!A274</f>
        <v>0</v>
      </c>
      <c r="D187" s="63">
        <f>'инновации+добровольчество0,3625'!B279</f>
        <v>0</v>
      </c>
      <c r="E187" s="161">
        <f>'инновации+добровольчество0,3625'!D279</f>
        <v>0</v>
      </c>
    </row>
    <row r="188" spans="1:5" hidden="1" x14ac:dyDescent="0.25">
      <c r="A188" s="473"/>
      <c r="B188" s="472"/>
      <c r="C188" s="104">
        <f>'инновации+добровольчество0,3625'!A275</f>
        <v>0</v>
      </c>
      <c r="D188" s="63">
        <f>'инновации+добровольчество0,3625'!B280</f>
        <v>0</v>
      </c>
      <c r="E188" s="161">
        <f>'инновации+добровольчество0,3625'!D280</f>
        <v>0</v>
      </c>
    </row>
    <row r="189" spans="1:5" ht="15" hidden="1" customHeight="1" x14ac:dyDescent="0.25">
      <c r="A189" s="473"/>
      <c r="B189" s="472"/>
      <c r="C189" s="104">
        <f>'инновации+добровольчество0,3625'!A276</f>
        <v>0</v>
      </c>
      <c r="D189" s="63">
        <f>'инновации+добровольчество0,3625'!B281</f>
        <v>0</v>
      </c>
      <c r="E189" s="161">
        <f>'инновации+добровольчество0,3625'!D281</f>
        <v>0</v>
      </c>
    </row>
    <row r="190" spans="1:5" ht="15" hidden="1" customHeight="1" x14ac:dyDescent="0.25">
      <c r="A190" s="473"/>
      <c r="B190" s="472"/>
      <c r="C190" s="104">
        <f>'инновации+добровольчество0,3625'!A277</f>
        <v>0</v>
      </c>
      <c r="D190" s="63">
        <f>'инновации+добровольчество0,3625'!B282</f>
        <v>0</v>
      </c>
      <c r="E190" s="161">
        <f>'инновации+добровольчество0,3625'!D282</f>
        <v>0</v>
      </c>
    </row>
    <row r="191" spans="1:5" ht="15" hidden="1" customHeight="1" x14ac:dyDescent="0.25">
      <c r="A191" s="473"/>
      <c r="B191" s="472"/>
      <c r="C191" s="104">
        <f>'инновации+добровольчество0,3625'!A278</f>
        <v>0</v>
      </c>
      <c r="D191" s="63">
        <f>'инновации+добровольчество0,3625'!B283</f>
        <v>0</v>
      </c>
      <c r="E191" s="161">
        <f>'инновации+добровольчество0,3625'!D283</f>
        <v>0</v>
      </c>
    </row>
    <row r="192" spans="1:5" hidden="1" x14ac:dyDescent="0.25">
      <c r="A192" s="473"/>
      <c r="B192" s="472"/>
      <c r="C192" s="104">
        <f>'инновации+добровольчество0,3625'!A279</f>
        <v>0</v>
      </c>
      <c r="D192" s="63">
        <f>'инновации+добровольчество0,3625'!B284</f>
        <v>0</v>
      </c>
      <c r="E192" s="161">
        <f>'инновации+добровольчество0,3625'!D284</f>
        <v>0</v>
      </c>
    </row>
    <row r="193" spans="1:5" ht="15" hidden="1" customHeight="1" x14ac:dyDescent="0.25">
      <c r="A193" s="473"/>
      <c r="B193" s="472"/>
      <c r="C193" s="104">
        <f>'инновации+добровольчество0,3625'!A280</f>
        <v>0</v>
      </c>
      <c r="D193" s="63">
        <f>'инновации+добровольчество0,3625'!B285</f>
        <v>0</v>
      </c>
      <c r="E193" s="161">
        <f>'инновации+добровольчество0,3625'!D285</f>
        <v>0</v>
      </c>
    </row>
    <row r="194" spans="1:5" ht="15" hidden="1" customHeight="1" x14ac:dyDescent="0.25">
      <c r="A194" s="473"/>
      <c r="B194" s="472"/>
      <c r="C194" s="104">
        <f>'инновации+добровольчество0,3625'!A281</f>
        <v>0</v>
      </c>
      <c r="D194" s="63">
        <f>'инновации+добровольчество0,3625'!B286</f>
        <v>0</v>
      </c>
      <c r="E194" s="161">
        <f>'инновации+добровольчество0,3625'!D286</f>
        <v>0</v>
      </c>
    </row>
    <row r="195" spans="1:5" ht="15" hidden="1" customHeight="1" x14ac:dyDescent="0.25">
      <c r="A195" s="473"/>
      <c r="B195" s="472"/>
      <c r="C195" s="104">
        <f>'инновации+добровольчество0,3625'!A282</f>
        <v>0</v>
      </c>
      <c r="D195" s="63">
        <f>'инновации+добровольчество0,3625'!B287</f>
        <v>0</v>
      </c>
      <c r="E195" s="161">
        <f>'инновации+добровольчество0,3625'!D287</f>
        <v>0</v>
      </c>
    </row>
    <row r="196" spans="1:5" ht="15" hidden="1" customHeight="1" x14ac:dyDescent="0.25">
      <c r="A196" s="473"/>
      <c r="B196" s="472"/>
      <c r="C196" s="104">
        <f>'инновации+добровольчество0,3625'!A283</f>
        <v>0</v>
      </c>
      <c r="D196" s="63">
        <f>'инновации+добровольчество0,3625'!B288</f>
        <v>0</v>
      </c>
      <c r="E196" s="161">
        <f>'инновации+добровольчество0,3625'!D288</f>
        <v>0</v>
      </c>
    </row>
    <row r="197" spans="1:5" ht="15" hidden="1" customHeight="1" x14ac:dyDescent="0.25">
      <c r="A197" s="473"/>
      <c r="B197" s="472"/>
      <c r="C197" s="104">
        <f>'инновации+добровольчество0,3625'!A284</f>
        <v>0</v>
      </c>
      <c r="D197" s="63">
        <f>'инновации+добровольчество0,3625'!B289</f>
        <v>0</v>
      </c>
      <c r="E197" s="161">
        <f>'инновации+добровольчество0,3625'!D289</f>
        <v>0</v>
      </c>
    </row>
    <row r="198" spans="1:5" ht="15" hidden="1" customHeight="1" x14ac:dyDescent="0.25">
      <c r="A198" s="473"/>
      <c r="B198" s="472"/>
      <c r="C198" s="104">
        <f>'инновации+добровольчество0,3625'!A285</f>
        <v>0</v>
      </c>
      <c r="D198" s="63">
        <f>'инновации+добровольчество0,3625'!B290</f>
        <v>0</v>
      </c>
      <c r="E198" s="161">
        <f>'инновации+добровольчество0,3625'!D290</f>
        <v>0</v>
      </c>
    </row>
    <row r="199" spans="1:5" ht="15" hidden="1" customHeight="1" x14ac:dyDescent="0.25">
      <c r="A199" s="473"/>
      <c r="B199" s="472"/>
      <c r="C199" s="104">
        <f>'инновации+добровольчество0,3625'!A286</f>
        <v>0</v>
      </c>
      <c r="D199" s="63">
        <f>'инновации+добровольчество0,3625'!B291</f>
        <v>0</v>
      </c>
      <c r="E199" s="161">
        <f>'инновации+добровольчество0,3625'!D291</f>
        <v>0</v>
      </c>
    </row>
    <row r="200" spans="1:5" ht="15" hidden="1" customHeight="1" x14ac:dyDescent="0.25">
      <c r="A200" s="473"/>
      <c r="B200" s="472"/>
      <c r="C200" s="104">
        <f>'инновации+добровольчество0,3625'!A287</f>
        <v>0</v>
      </c>
      <c r="D200" s="63">
        <f>'инновации+добровольчество0,3625'!B292</f>
        <v>0</v>
      </c>
      <c r="E200" s="161">
        <f>'инновации+добровольчество0,3625'!D292</f>
        <v>0</v>
      </c>
    </row>
    <row r="201" spans="1:5" ht="15" hidden="1" customHeight="1" x14ac:dyDescent="0.25">
      <c r="A201" s="473"/>
      <c r="B201" s="472"/>
      <c r="C201" s="104">
        <f>'инновации+добровольчество0,3625'!A288</f>
        <v>0</v>
      </c>
      <c r="D201" s="63">
        <f>'инновации+добровольчество0,3625'!B293</f>
        <v>0</v>
      </c>
      <c r="E201" s="161">
        <f>'инновации+добровольчество0,3625'!D293</f>
        <v>0</v>
      </c>
    </row>
    <row r="202" spans="1:5" ht="15" hidden="1" customHeight="1" x14ac:dyDescent="0.25">
      <c r="A202" s="473"/>
      <c r="B202" s="472"/>
      <c r="C202" s="104">
        <f>'инновации+добровольчество0,3625'!A289</f>
        <v>0</v>
      </c>
      <c r="D202" s="63">
        <f>'инновации+добровольчество0,3625'!B294</f>
        <v>0</v>
      </c>
      <c r="E202" s="161">
        <f>'инновации+добровольчество0,3625'!D294</f>
        <v>0</v>
      </c>
    </row>
    <row r="203" spans="1:5" ht="15" hidden="1" customHeight="1" x14ac:dyDescent="0.25">
      <c r="A203" s="473"/>
      <c r="B203" s="472"/>
      <c r="C203" s="104">
        <f>'инновации+добровольчество0,3625'!A290</f>
        <v>0</v>
      </c>
      <c r="D203" s="63">
        <f>'инновации+добровольчество0,3625'!B295</f>
        <v>0</v>
      </c>
      <c r="E203" s="161">
        <f>'инновации+добровольчество0,3625'!D295</f>
        <v>0</v>
      </c>
    </row>
    <row r="204" spans="1:5" ht="15" hidden="1" customHeight="1" x14ac:dyDescent="0.25">
      <c r="A204" s="473"/>
      <c r="B204" s="472"/>
      <c r="C204" s="104">
        <f>'инновации+добровольчество0,3625'!A291</f>
        <v>0</v>
      </c>
      <c r="D204" s="63">
        <f>'инновации+добровольчество0,3625'!B296</f>
        <v>0</v>
      </c>
      <c r="E204" s="161">
        <f>'инновации+добровольчество0,3625'!D296</f>
        <v>0</v>
      </c>
    </row>
    <row r="205" spans="1:5" ht="15" hidden="1" customHeight="1" x14ac:dyDescent="0.25">
      <c r="A205" s="473"/>
      <c r="B205" s="472"/>
      <c r="C205" s="104">
        <f>'инновации+добровольчество0,3625'!A292</f>
        <v>0</v>
      </c>
      <c r="D205" s="63">
        <f>'инновации+добровольчество0,3625'!B297</f>
        <v>0</v>
      </c>
      <c r="E205" s="161">
        <f>'инновации+добровольчество0,3625'!D297</f>
        <v>0</v>
      </c>
    </row>
    <row r="206" spans="1:5" ht="15" hidden="1" customHeight="1" x14ac:dyDescent="0.25">
      <c r="A206" s="473"/>
      <c r="B206" s="472"/>
      <c r="C206" s="104">
        <f>'инновации+добровольчество0,3625'!A293</f>
        <v>0</v>
      </c>
      <c r="D206" s="63">
        <f>'инновации+добровольчество0,3625'!B298</f>
        <v>0</v>
      </c>
      <c r="E206" s="161">
        <f>'инновации+добровольчество0,3625'!D298</f>
        <v>0</v>
      </c>
    </row>
    <row r="207" spans="1:5" ht="15" hidden="1" customHeight="1" x14ac:dyDescent="0.25">
      <c r="A207" s="473"/>
      <c r="B207" s="472"/>
      <c r="C207" s="104">
        <f>'инновации+добровольчество0,3625'!A294</f>
        <v>0</v>
      </c>
      <c r="D207" s="63">
        <f>'инновации+добровольчество0,3625'!B299</f>
        <v>0</v>
      </c>
      <c r="E207" s="161">
        <f>'инновации+добровольчество0,3625'!D299</f>
        <v>0</v>
      </c>
    </row>
    <row r="208" spans="1:5" ht="15" hidden="1" customHeight="1" x14ac:dyDescent="0.25">
      <c r="A208" s="473"/>
      <c r="B208" s="472"/>
      <c r="C208" s="104">
        <f>'инновации+добровольчество0,3625'!A295</f>
        <v>0</v>
      </c>
      <c r="D208" s="63">
        <f>'инновации+добровольчество0,3625'!B300</f>
        <v>0</v>
      </c>
      <c r="E208" s="161">
        <f>'инновации+добровольчество0,3625'!D300</f>
        <v>0</v>
      </c>
    </row>
    <row r="209" spans="1:5" ht="15" hidden="1" customHeight="1" x14ac:dyDescent="0.25">
      <c r="A209" s="473"/>
      <c r="B209" s="472"/>
      <c r="C209" s="104">
        <f>'инновации+добровольчество0,3625'!A296</f>
        <v>0</v>
      </c>
      <c r="D209" s="63">
        <f>'инновации+добровольчество0,3625'!B301</f>
        <v>0</v>
      </c>
      <c r="E209" s="161">
        <f>'инновации+добровольчество0,3625'!D301</f>
        <v>0</v>
      </c>
    </row>
    <row r="210" spans="1:5" ht="15" hidden="1" customHeight="1" x14ac:dyDescent="0.25">
      <c r="A210" s="473"/>
      <c r="B210" s="472"/>
      <c r="C210" s="104">
        <f>'инновации+добровольчество0,3625'!A297</f>
        <v>0</v>
      </c>
      <c r="D210" s="63">
        <f>'инновации+добровольчество0,3625'!B302</f>
        <v>0</v>
      </c>
      <c r="E210" s="161">
        <f>'инновации+добровольчество0,3625'!D302</f>
        <v>0</v>
      </c>
    </row>
    <row r="211" spans="1:5" ht="15" hidden="1" customHeight="1" x14ac:dyDescent="0.25">
      <c r="A211" s="473"/>
      <c r="B211" s="472"/>
      <c r="C211" s="104">
        <f>'инновации+добровольчество0,3625'!A298</f>
        <v>0</v>
      </c>
      <c r="D211" s="63">
        <f>'инновации+добровольчество0,3625'!B303</f>
        <v>0</v>
      </c>
      <c r="E211" s="161">
        <f>'инновации+добровольчество0,3625'!D303</f>
        <v>0</v>
      </c>
    </row>
    <row r="212" spans="1:5" ht="15" hidden="1" customHeight="1" x14ac:dyDescent="0.25">
      <c r="A212" s="473"/>
      <c r="B212" s="472"/>
      <c r="C212" s="104">
        <f>'инновации+добровольчество0,3625'!A299</f>
        <v>0</v>
      </c>
      <c r="D212" s="63">
        <f>'инновации+добровольчество0,3625'!B304</f>
        <v>0</v>
      </c>
      <c r="E212" s="161">
        <f>'инновации+добровольчество0,3625'!D304</f>
        <v>0</v>
      </c>
    </row>
    <row r="213" spans="1:5" ht="15" hidden="1" customHeight="1" x14ac:dyDescent="0.25">
      <c r="A213" s="473"/>
      <c r="B213" s="472"/>
      <c r="C213" s="104">
        <f>'инновации+добровольчество0,3625'!A300</f>
        <v>0</v>
      </c>
      <c r="D213" s="63">
        <f>'инновации+добровольчество0,3625'!B305</f>
        <v>0</v>
      </c>
      <c r="E213" s="161">
        <f>'инновации+добровольчество0,3625'!D305</f>
        <v>0</v>
      </c>
    </row>
    <row r="214" spans="1:5" ht="15" hidden="1" customHeight="1" x14ac:dyDescent="0.25">
      <c r="A214" s="473"/>
      <c r="B214" s="472"/>
      <c r="C214" s="104">
        <f>'инновации+добровольчество0,3625'!A301</f>
        <v>0</v>
      </c>
      <c r="D214" s="63">
        <f>'инновации+добровольчество0,3625'!B306</f>
        <v>0</v>
      </c>
      <c r="E214" s="161">
        <f>'инновации+добровольчество0,3625'!D306</f>
        <v>0</v>
      </c>
    </row>
    <row r="215" spans="1:5" ht="15" hidden="1" customHeight="1" x14ac:dyDescent="0.25">
      <c r="A215" s="473"/>
      <c r="B215" s="472"/>
      <c r="C215" s="104">
        <f>'инновации+добровольчество0,3625'!A302</f>
        <v>0</v>
      </c>
      <c r="D215" s="63">
        <f>'инновации+добровольчество0,3625'!B307</f>
        <v>0</v>
      </c>
      <c r="E215" s="161">
        <f>'инновации+добровольчество0,3625'!D307</f>
        <v>0</v>
      </c>
    </row>
    <row r="216" spans="1:5" ht="15" hidden="1" customHeight="1" x14ac:dyDescent="0.25">
      <c r="A216" s="473"/>
      <c r="B216" s="472"/>
      <c r="C216" s="104">
        <f>'инновации+добровольчество0,3625'!A303</f>
        <v>0</v>
      </c>
      <c r="D216" s="63">
        <f>'инновации+добровольчество0,3625'!B308</f>
        <v>0</v>
      </c>
      <c r="E216" s="161">
        <f>'инновации+добровольчество0,3625'!D308</f>
        <v>0</v>
      </c>
    </row>
    <row r="217" spans="1:5" ht="15" hidden="1" customHeight="1" x14ac:dyDescent="0.25">
      <c r="A217" s="473"/>
      <c r="B217" s="472"/>
      <c r="C217" s="104">
        <f>'инновации+добровольчество0,3625'!A304</f>
        <v>0</v>
      </c>
      <c r="D217" s="63">
        <f>'инновации+добровольчество0,3625'!B309</f>
        <v>0</v>
      </c>
      <c r="E217" s="161">
        <f>'инновации+добровольчество0,3625'!D309</f>
        <v>0</v>
      </c>
    </row>
    <row r="218" spans="1:5" ht="15" hidden="1" customHeight="1" x14ac:dyDescent="0.25">
      <c r="A218" s="473"/>
      <c r="B218" s="472"/>
      <c r="C218" s="104">
        <f>'инновации+добровольчество0,3625'!A305</f>
        <v>0</v>
      </c>
      <c r="D218" s="63">
        <f>'инновации+добровольчество0,3625'!B310</f>
        <v>0</v>
      </c>
      <c r="E218" s="161">
        <f>'инновации+добровольчество0,3625'!D310</f>
        <v>0</v>
      </c>
    </row>
    <row r="219" spans="1:5" ht="15" hidden="1" customHeight="1" x14ac:dyDescent="0.25">
      <c r="A219" s="473"/>
      <c r="B219" s="472"/>
      <c r="C219" s="104">
        <f>'инновации+добровольчество0,3625'!A306</f>
        <v>0</v>
      </c>
      <c r="D219" s="63">
        <f>'инновации+добровольчество0,3625'!B311</f>
        <v>0</v>
      </c>
      <c r="E219" s="161">
        <f>'инновации+добровольчество0,3625'!D311</f>
        <v>0</v>
      </c>
    </row>
    <row r="220" spans="1:5" ht="15" hidden="1" customHeight="1" x14ac:dyDescent="0.25">
      <c r="A220" s="473"/>
      <c r="B220" s="472"/>
      <c r="C220" s="104">
        <f>'инновации+добровольчество0,3625'!A307</f>
        <v>0</v>
      </c>
      <c r="D220" s="63">
        <f>'инновации+добровольчество0,3625'!B312</f>
        <v>0</v>
      </c>
      <c r="E220" s="161">
        <f>'инновации+добровольчество0,3625'!D312</f>
        <v>0</v>
      </c>
    </row>
    <row r="221" spans="1:5" ht="15" hidden="1" customHeight="1" x14ac:dyDescent="0.25">
      <c r="A221" s="473"/>
      <c r="B221" s="472"/>
      <c r="C221" s="104">
        <f>'инновации+добровольчество0,3625'!A308</f>
        <v>0</v>
      </c>
      <c r="D221" s="63">
        <f>'инновации+добровольчество0,3625'!B313</f>
        <v>0</v>
      </c>
      <c r="E221" s="161">
        <f>'инновации+добровольчество0,3625'!D313</f>
        <v>0</v>
      </c>
    </row>
    <row r="222" spans="1:5" ht="15" hidden="1" customHeight="1" x14ac:dyDescent="0.25">
      <c r="A222" s="473"/>
      <c r="B222" s="472"/>
      <c r="C222" s="104">
        <f>'инновации+добровольчество0,3625'!A309</f>
        <v>0</v>
      </c>
      <c r="D222" s="63">
        <f>'инновации+добровольчество0,3625'!B314</f>
        <v>0</v>
      </c>
      <c r="E222" s="161">
        <f>'инновации+добровольчество0,3625'!D314</f>
        <v>0</v>
      </c>
    </row>
    <row r="223" spans="1:5" ht="15" hidden="1" customHeight="1" x14ac:dyDescent="0.25">
      <c r="A223" s="473"/>
      <c r="B223" s="472"/>
      <c r="C223" s="104">
        <f>'инновации+добровольчество0,3625'!A310</f>
        <v>0</v>
      </c>
      <c r="D223" s="63">
        <f>'инновации+добровольчество0,3625'!B315</f>
        <v>0</v>
      </c>
      <c r="E223" s="161">
        <f>'инновации+добровольчество0,3625'!D315</f>
        <v>0</v>
      </c>
    </row>
    <row r="224" spans="1:5" ht="15" hidden="1" customHeight="1" x14ac:dyDescent="0.25">
      <c r="A224" s="473"/>
      <c r="B224" s="472"/>
      <c r="C224" s="104">
        <f>'инновации+добровольчество0,3625'!A311</f>
        <v>0</v>
      </c>
      <c r="D224" s="63">
        <f>'инновации+добровольчество0,3625'!B316</f>
        <v>0</v>
      </c>
      <c r="E224" s="161">
        <f>'инновации+добровольчество0,3625'!D316</f>
        <v>0</v>
      </c>
    </row>
    <row r="225" spans="1:5" hidden="1" x14ac:dyDescent="0.25">
      <c r="A225" s="473"/>
      <c r="B225" s="472"/>
      <c r="C225" s="104">
        <f>'инновации+добровольчество0,3625'!A312</f>
        <v>0</v>
      </c>
      <c r="D225" s="63">
        <f>'инновации+добровольчество0,3625'!B317</f>
        <v>0</v>
      </c>
      <c r="E225" s="161">
        <f>'инновации+добровольчество0,3625'!D317</f>
        <v>0</v>
      </c>
    </row>
    <row r="226" spans="1:5" hidden="1" x14ac:dyDescent="0.25">
      <c r="A226" s="473"/>
      <c r="B226" s="472"/>
      <c r="C226" s="104">
        <f>'инновации+добровольчество0,3625'!A313</f>
        <v>0</v>
      </c>
      <c r="D226" s="63">
        <f>'инновации+добровольчество0,3625'!B318</f>
        <v>0</v>
      </c>
      <c r="E226" s="161">
        <f>'инновации+добровольчество0,3625'!D318</f>
        <v>0</v>
      </c>
    </row>
    <row r="227" spans="1:5" hidden="1" x14ac:dyDescent="0.25">
      <c r="A227" s="473"/>
      <c r="B227" s="472"/>
      <c r="C227" s="104">
        <f>'инновации+добровольчество0,3625'!A314</f>
        <v>0</v>
      </c>
      <c r="D227" s="63">
        <f>'инновации+добровольчество0,3625'!B319</f>
        <v>0</v>
      </c>
      <c r="E227" s="161">
        <f>'инновации+добровольчество0,3625'!D319</f>
        <v>0</v>
      </c>
    </row>
    <row r="228" spans="1:5" hidden="1" x14ac:dyDescent="0.25">
      <c r="A228" s="473"/>
      <c r="B228" s="472"/>
      <c r="C228" s="104">
        <f>'инновации+добровольчество0,3625'!A315</f>
        <v>0</v>
      </c>
      <c r="D228" s="63">
        <f>'инновации+добровольчество0,3625'!B320</f>
        <v>0</v>
      </c>
      <c r="E228" s="161">
        <f>'инновации+добровольчество0,3625'!D320</f>
        <v>0</v>
      </c>
    </row>
    <row r="229" spans="1:5" hidden="1" x14ac:dyDescent="0.25">
      <c r="A229" s="473"/>
      <c r="B229" s="472"/>
      <c r="C229" s="104">
        <f>'инновации+добровольчество0,3625'!A316</f>
        <v>0</v>
      </c>
      <c r="D229" s="63">
        <f>'инновации+добровольчество0,3625'!B321</f>
        <v>0</v>
      </c>
      <c r="E229" s="161">
        <f>'инновации+добровольчество0,3625'!D321</f>
        <v>0</v>
      </c>
    </row>
    <row r="230" spans="1:5" hidden="1" x14ac:dyDescent="0.25">
      <c r="A230" s="473"/>
      <c r="B230" s="472"/>
      <c r="C230" s="104">
        <f>'инновации+добровольчество0,3625'!A317</f>
        <v>0</v>
      </c>
      <c r="D230" s="63">
        <f>'инновации+добровольчество0,3625'!B322</f>
        <v>0</v>
      </c>
      <c r="E230" s="161">
        <f>'инновации+добровольчество0,3625'!D322</f>
        <v>0</v>
      </c>
    </row>
    <row r="231" spans="1:5" hidden="1" x14ac:dyDescent="0.25">
      <c r="A231" s="473"/>
      <c r="B231" s="472"/>
      <c r="C231" s="104">
        <f>'инновации+добровольчество0,3625'!A318</f>
        <v>0</v>
      </c>
      <c r="D231" s="63">
        <f>'инновации+добровольчество0,3625'!B323</f>
        <v>0</v>
      </c>
      <c r="E231" s="161">
        <f>'инновации+добровольчество0,3625'!D323</f>
        <v>0</v>
      </c>
    </row>
    <row r="232" spans="1:5" hidden="1" x14ac:dyDescent="0.25">
      <c r="A232" s="473"/>
      <c r="B232" s="472"/>
      <c r="C232" s="104">
        <f>'инновации+добровольчество0,3625'!A319</f>
        <v>0</v>
      </c>
      <c r="D232" s="63">
        <f>'инновации+добровольчество0,3625'!B324</f>
        <v>0</v>
      </c>
      <c r="E232" s="161">
        <f>'инновации+добровольчество0,3625'!D324</f>
        <v>0</v>
      </c>
    </row>
    <row r="233" spans="1:5" hidden="1" x14ac:dyDescent="0.25">
      <c r="A233" s="473"/>
      <c r="B233" s="472"/>
      <c r="C233" s="104">
        <f>'инновации+добровольчество0,3625'!A320</f>
        <v>0</v>
      </c>
      <c r="D233" s="63">
        <f>'инновации+добровольчество0,3625'!B325</f>
        <v>0</v>
      </c>
      <c r="E233" s="161">
        <f>'инновации+добровольчество0,3625'!D325</f>
        <v>0</v>
      </c>
    </row>
    <row r="234" spans="1:5" hidden="1" x14ac:dyDescent="0.25">
      <c r="A234" s="473"/>
      <c r="B234" s="472"/>
      <c r="C234" s="104">
        <f>'инновации+добровольчество0,3625'!A321</f>
        <v>0</v>
      </c>
      <c r="D234" s="63">
        <f>'инновации+добровольчество0,3625'!B326</f>
        <v>0</v>
      </c>
      <c r="E234" s="161">
        <f>'инновации+добровольчество0,3625'!D326</f>
        <v>0</v>
      </c>
    </row>
    <row r="235" spans="1:5" hidden="1" x14ac:dyDescent="0.25">
      <c r="A235" s="473"/>
      <c r="B235" s="472"/>
      <c r="C235" s="104">
        <f>'инновации+добровольчество0,3625'!A322</f>
        <v>0</v>
      </c>
      <c r="D235" s="63">
        <f>'инновации+добровольчество0,3625'!B327</f>
        <v>0</v>
      </c>
      <c r="E235" s="161">
        <f>'инновации+добровольчество0,3625'!D327</f>
        <v>0</v>
      </c>
    </row>
    <row r="236" spans="1:5" hidden="1" x14ac:dyDescent="0.25">
      <c r="A236" s="473"/>
      <c r="B236" s="472"/>
      <c r="C236" s="104">
        <f>'инновации+добровольчество0,3625'!A323</f>
        <v>0</v>
      </c>
      <c r="D236" s="63">
        <f>'инновации+добровольчество0,3625'!B328</f>
        <v>0</v>
      </c>
      <c r="E236" s="161">
        <f>'инновации+добровольчество0,3625'!D328</f>
        <v>0</v>
      </c>
    </row>
    <row r="237" spans="1:5" hidden="1" x14ac:dyDescent="0.25">
      <c r="A237" s="473"/>
      <c r="B237" s="472"/>
      <c r="C237" s="104">
        <f>'инновации+добровольчество0,3625'!A324</f>
        <v>0</v>
      </c>
      <c r="D237" s="63">
        <f>'инновации+добровольчество0,3625'!B329</f>
        <v>0</v>
      </c>
      <c r="E237" s="161">
        <f>'инновации+добровольчество0,3625'!D329</f>
        <v>0</v>
      </c>
    </row>
    <row r="238" spans="1:5" hidden="1" x14ac:dyDescent="0.25">
      <c r="A238" s="473"/>
      <c r="B238" s="472"/>
      <c r="C238" s="104">
        <f>'инновации+добровольчество0,3625'!A325</f>
        <v>0</v>
      </c>
      <c r="D238" s="63">
        <f>'инновации+добровольчество0,3625'!B330</f>
        <v>0</v>
      </c>
      <c r="E238" s="161">
        <f>'инновации+добровольчество0,3625'!D330</f>
        <v>0</v>
      </c>
    </row>
    <row r="239" spans="1:5" hidden="1" x14ac:dyDescent="0.25">
      <c r="A239" s="473"/>
      <c r="B239" s="472"/>
      <c r="C239" s="104">
        <f>'инновации+добровольчество0,3625'!A326</f>
        <v>0</v>
      </c>
      <c r="D239" s="63">
        <f>'инновации+добровольчество0,3625'!B331</f>
        <v>0</v>
      </c>
      <c r="E239" s="161">
        <f>'инновации+добровольчество0,3625'!D331</f>
        <v>0</v>
      </c>
    </row>
    <row r="240" spans="1:5" hidden="1" x14ac:dyDescent="0.25">
      <c r="A240" s="473"/>
      <c r="B240" s="472"/>
      <c r="C240" s="104">
        <f>'инновации+добровольчество0,3625'!A327</f>
        <v>0</v>
      </c>
      <c r="D240" s="63">
        <f>'инновации+добровольчество0,3625'!B332</f>
        <v>0</v>
      </c>
      <c r="E240" s="161">
        <f>'инновации+добровольчество0,3625'!D332</f>
        <v>0</v>
      </c>
    </row>
    <row r="241" spans="1:5" hidden="1" x14ac:dyDescent="0.25">
      <c r="A241" s="473"/>
      <c r="B241" s="472"/>
      <c r="C241" s="104">
        <f>'инновации+добровольчество0,3625'!A328</f>
        <v>0</v>
      </c>
      <c r="D241" s="63">
        <f>'инновации+добровольчество0,3625'!B333</f>
        <v>0</v>
      </c>
      <c r="E241" s="161">
        <f>'инновации+добровольчество0,3625'!D333</f>
        <v>0</v>
      </c>
    </row>
    <row r="242" spans="1:5" hidden="1" x14ac:dyDescent="0.25">
      <c r="A242" s="473"/>
      <c r="B242" s="472"/>
      <c r="C242" s="104">
        <f>'инновации+добровольчество0,3625'!A329</f>
        <v>0</v>
      </c>
      <c r="D242" s="63">
        <f>'инновации+добровольчество0,3625'!B334</f>
        <v>0</v>
      </c>
      <c r="E242" s="161">
        <f>'инновации+добровольчество0,3625'!D334</f>
        <v>0</v>
      </c>
    </row>
    <row r="243" spans="1:5" hidden="1" x14ac:dyDescent="0.25">
      <c r="A243" s="473"/>
      <c r="B243" s="472"/>
      <c r="C243" s="104">
        <f>'инновации+добровольчество0,3625'!A330</f>
        <v>0</v>
      </c>
      <c r="D243" s="63">
        <f>'инновации+добровольчество0,3625'!B335</f>
        <v>0</v>
      </c>
      <c r="E243" s="161">
        <f>'инновации+добровольчество0,3625'!D335</f>
        <v>0</v>
      </c>
    </row>
    <row r="244" spans="1:5" hidden="1" x14ac:dyDescent="0.25">
      <c r="A244" s="473"/>
      <c r="B244" s="472"/>
      <c r="C244" s="104">
        <f>'инновации+добровольчество0,3625'!A331</f>
        <v>0</v>
      </c>
      <c r="D244" s="63">
        <f>'инновации+добровольчество0,3625'!B336</f>
        <v>0</v>
      </c>
      <c r="E244" s="161">
        <f>'инновации+добровольчество0,3625'!D336</f>
        <v>0</v>
      </c>
    </row>
    <row r="245" spans="1:5" hidden="1" x14ac:dyDescent="0.25">
      <c r="A245" s="473"/>
      <c r="B245" s="472"/>
      <c r="C245" s="104">
        <f>'инновации+добровольчество0,3625'!A332</f>
        <v>0</v>
      </c>
      <c r="D245" s="63">
        <f>'инновации+добровольчество0,3625'!B337</f>
        <v>0</v>
      </c>
      <c r="E245" s="161">
        <f>'инновации+добровольчество0,3625'!D337</f>
        <v>0</v>
      </c>
    </row>
    <row r="246" spans="1:5" hidden="1" x14ac:dyDescent="0.25">
      <c r="A246" s="473"/>
      <c r="B246" s="472"/>
      <c r="C246" s="104">
        <f>'инновации+добровольчество0,3625'!A333</f>
        <v>0</v>
      </c>
      <c r="D246" s="63">
        <f>'инновации+добровольчество0,3625'!B338</f>
        <v>0</v>
      </c>
      <c r="E246" s="161">
        <f>'инновации+добровольчество0,3625'!D338</f>
        <v>0</v>
      </c>
    </row>
    <row r="247" spans="1:5" hidden="1" x14ac:dyDescent="0.25">
      <c r="A247" s="473"/>
      <c r="B247" s="472"/>
      <c r="C247" s="104">
        <f>'инновации+добровольчество0,3625'!A334</f>
        <v>0</v>
      </c>
      <c r="D247" s="63">
        <f>'инновации+добровольчество0,3625'!B339</f>
        <v>0</v>
      </c>
      <c r="E247" s="161">
        <f>'инновации+добровольчество0,3625'!D339</f>
        <v>0</v>
      </c>
    </row>
    <row r="248" spans="1:5" hidden="1" x14ac:dyDescent="0.25">
      <c r="A248" s="473"/>
      <c r="B248" s="472"/>
      <c r="C248" s="104">
        <f>'инновации+добровольчество0,3625'!A335</f>
        <v>0</v>
      </c>
      <c r="D248" s="63">
        <f>'инновации+добровольчество0,3625'!B340</f>
        <v>0</v>
      </c>
      <c r="E248" s="161">
        <f>'инновации+добровольчество0,3625'!D340</f>
        <v>0</v>
      </c>
    </row>
    <row r="249" spans="1:5" hidden="1" x14ac:dyDescent="0.25">
      <c r="A249" s="473"/>
      <c r="B249" s="472"/>
      <c r="C249" s="104">
        <f>'инновации+добровольчество0,3625'!A336</f>
        <v>0</v>
      </c>
      <c r="D249" s="63">
        <f>'инновации+добровольчество0,3625'!B341</f>
        <v>0</v>
      </c>
      <c r="E249" s="161">
        <f>'инновации+добровольчество0,3625'!D341</f>
        <v>0</v>
      </c>
    </row>
    <row r="250" spans="1:5" hidden="1" x14ac:dyDescent="0.25">
      <c r="A250" s="473"/>
      <c r="B250" s="472"/>
      <c r="C250" s="104">
        <f>'инновации+добровольчество0,3625'!A337</f>
        <v>0</v>
      </c>
      <c r="D250" s="63">
        <f>'инновации+добровольчество0,3625'!B342</f>
        <v>0</v>
      </c>
      <c r="E250" s="161">
        <f>'инновации+добровольчество0,3625'!D342</f>
        <v>0</v>
      </c>
    </row>
    <row r="251" spans="1:5" hidden="1" x14ac:dyDescent="0.25">
      <c r="A251" s="473"/>
      <c r="B251" s="472"/>
      <c r="C251" s="104">
        <f>'инновации+добровольчество0,3625'!A338</f>
        <v>0</v>
      </c>
      <c r="D251" s="63">
        <f>'инновации+добровольчество0,3625'!B343</f>
        <v>0</v>
      </c>
      <c r="E251" s="161">
        <f>'инновации+добровольчество0,3625'!D343</f>
        <v>0</v>
      </c>
    </row>
    <row r="252" spans="1:5" hidden="1" x14ac:dyDescent="0.25">
      <c r="A252" s="473"/>
      <c r="B252" s="472"/>
      <c r="C252" s="104">
        <f>'инновации+добровольчество0,3625'!A339</f>
        <v>0</v>
      </c>
      <c r="D252" s="63">
        <f>'инновации+добровольчество0,3625'!B344</f>
        <v>0</v>
      </c>
      <c r="E252" s="161">
        <f>'инновации+добровольчество0,3625'!D344</f>
        <v>0</v>
      </c>
    </row>
    <row r="253" spans="1:5" hidden="1" x14ac:dyDescent="0.25">
      <c r="A253" s="473"/>
      <c r="B253" s="472"/>
      <c r="C253" s="104">
        <f>'инновации+добровольчество0,3625'!A340</f>
        <v>0</v>
      </c>
      <c r="D253" s="63">
        <f>'инновации+добровольчество0,3625'!B345</f>
        <v>0</v>
      </c>
      <c r="E253" s="161">
        <f>'инновации+добровольчество0,3625'!D345</f>
        <v>0</v>
      </c>
    </row>
    <row r="254" spans="1:5" hidden="1" x14ac:dyDescent="0.25">
      <c r="A254" s="473"/>
      <c r="B254" s="472"/>
      <c r="C254" s="104">
        <f>'инновации+добровольчество0,3625'!A341</f>
        <v>0</v>
      </c>
      <c r="D254" s="63">
        <f>'инновации+добровольчество0,3625'!B346</f>
        <v>0</v>
      </c>
      <c r="E254" s="161">
        <f>'инновации+добровольчество0,3625'!D346</f>
        <v>0</v>
      </c>
    </row>
    <row r="255" spans="1:5" hidden="1" x14ac:dyDescent="0.25">
      <c r="A255" s="473"/>
      <c r="B255" s="472"/>
      <c r="C255" s="104">
        <f>'инновации+добровольчество0,3625'!A342</f>
        <v>0</v>
      </c>
      <c r="D255" s="63">
        <f>'инновации+добровольчество0,3625'!B347</f>
        <v>0</v>
      </c>
      <c r="E255" s="161">
        <f>'инновации+добровольчество0,3625'!D347</f>
        <v>0</v>
      </c>
    </row>
    <row r="256" spans="1:5" hidden="1" x14ac:dyDescent="0.25">
      <c r="A256" s="473"/>
      <c r="B256" s="472"/>
      <c r="C256" s="104">
        <f>'инновации+добровольчество0,3625'!A343</f>
        <v>0</v>
      </c>
      <c r="D256" s="63">
        <f>'инновации+добровольчество0,3625'!B348</f>
        <v>0</v>
      </c>
      <c r="E256" s="161">
        <f>'инновации+добровольчество0,3625'!D348</f>
        <v>0</v>
      </c>
    </row>
    <row r="257" spans="1:5" hidden="1" x14ac:dyDescent="0.25">
      <c r="A257" s="473"/>
      <c r="B257" s="472"/>
      <c r="C257" s="104">
        <f>'инновации+добровольчество0,3625'!A344</f>
        <v>0</v>
      </c>
      <c r="D257" s="63">
        <f>'инновации+добровольчество0,3625'!B349</f>
        <v>0</v>
      </c>
      <c r="E257" s="161">
        <f>'инновации+добровольчество0,3625'!D349</f>
        <v>0</v>
      </c>
    </row>
    <row r="258" spans="1:5" hidden="1" x14ac:dyDescent="0.25">
      <c r="A258" s="473"/>
      <c r="B258" s="472"/>
      <c r="C258" s="104">
        <f>'инновации+добровольчество0,3625'!A345</f>
        <v>0</v>
      </c>
      <c r="D258" s="63">
        <f>'инновации+добровольчество0,3625'!B350</f>
        <v>0</v>
      </c>
      <c r="E258" s="161">
        <f>'инновации+добровольчество0,3625'!D350</f>
        <v>0</v>
      </c>
    </row>
    <row r="259" spans="1:5" hidden="1" x14ac:dyDescent="0.25">
      <c r="A259" s="473"/>
      <c r="B259" s="472"/>
      <c r="C259" s="104">
        <f>'инновации+добровольчество0,3625'!A346</f>
        <v>0</v>
      </c>
      <c r="D259" s="63">
        <f>'инновации+добровольчество0,3625'!B351</f>
        <v>0</v>
      </c>
      <c r="E259" s="161">
        <f>'инновации+добровольчество0,3625'!D351</f>
        <v>0</v>
      </c>
    </row>
    <row r="260" spans="1:5" hidden="1" x14ac:dyDescent="0.25">
      <c r="A260" s="473"/>
      <c r="B260" s="472"/>
      <c r="C260" s="104">
        <f>'инновации+добровольчество0,3625'!A347</f>
        <v>0</v>
      </c>
      <c r="D260" s="63">
        <f>'инновации+добровольчество0,3625'!B352</f>
        <v>0</v>
      </c>
      <c r="E260" s="161">
        <f>'инновации+добровольчество0,3625'!D352</f>
        <v>0</v>
      </c>
    </row>
    <row r="261" spans="1:5" hidden="1" x14ac:dyDescent="0.25">
      <c r="A261" s="473"/>
      <c r="B261" s="472"/>
      <c r="C261" s="104">
        <f>'инновации+добровольчество0,3625'!A348</f>
        <v>0</v>
      </c>
      <c r="D261" s="63">
        <f>'инновации+добровольчество0,3625'!B353</f>
        <v>0</v>
      </c>
      <c r="E261" s="161">
        <f>'инновации+добровольчество0,3625'!D353</f>
        <v>0</v>
      </c>
    </row>
    <row r="262" spans="1:5" hidden="1" x14ac:dyDescent="0.25">
      <c r="A262" s="473"/>
      <c r="B262" s="472"/>
      <c r="C262" s="104">
        <f>'инновации+добровольчество0,3625'!A349</f>
        <v>0</v>
      </c>
      <c r="D262" s="63">
        <f>'инновации+добровольчество0,3625'!B354</f>
        <v>0</v>
      </c>
      <c r="E262" s="161">
        <f>'инновации+добровольчество0,3625'!D354</f>
        <v>0</v>
      </c>
    </row>
    <row r="263" spans="1:5" hidden="1" x14ac:dyDescent="0.25">
      <c r="A263" s="473"/>
      <c r="B263" s="472"/>
      <c r="C263" s="104">
        <f>'инновации+добровольчество0,3625'!A350</f>
        <v>0</v>
      </c>
      <c r="D263" s="63">
        <f>'инновации+добровольчество0,3625'!B355</f>
        <v>0</v>
      </c>
      <c r="E263" s="161">
        <f>'инновации+добровольчество0,3625'!D355</f>
        <v>0</v>
      </c>
    </row>
    <row r="264" spans="1:5" hidden="1" x14ac:dyDescent="0.25">
      <c r="A264" s="473"/>
      <c r="B264" s="472"/>
      <c r="C264" s="104">
        <f>'инновации+добровольчество0,3625'!A351</f>
        <v>0</v>
      </c>
      <c r="D264" s="63">
        <f>'инновации+добровольчество0,3625'!B356</f>
        <v>0</v>
      </c>
      <c r="E264" s="161">
        <f>'инновации+добровольчество0,3625'!D356</f>
        <v>0</v>
      </c>
    </row>
    <row r="265" spans="1:5" hidden="1" x14ac:dyDescent="0.25">
      <c r="A265" s="473"/>
      <c r="B265" s="472"/>
      <c r="C265" s="104">
        <f>'инновации+добровольчество0,3625'!A352</f>
        <v>0</v>
      </c>
      <c r="D265" s="63">
        <f>'инновации+добровольчество0,3625'!B357</f>
        <v>0</v>
      </c>
      <c r="E265" s="161">
        <f>'инновации+добровольчество0,3625'!D357</f>
        <v>0</v>
      </c>
    </row>
    <row r="266" spans="1:5" hidden="1" x14ac:dyDescent="0.25">
      <c r="A266" s="473"/>
      <c r="B266" s="472"/>
      <c r="C266" s="104">
        <f>'инновации+добровольчество0,3625'!A353</f>
        <v>0</v>
      </c>
      <c r="D266" s="63">
        <f>'инновации+добровольчество0,3625'!B358</f>
        <v>0</v>
      </c>
      <c r="E266" s="161">
        <f>'инновации+добровольчество0,3625'!D358</f>
        <v>0</v>
      </c>
    </row>
    <row r="267" spans="1:5" hidden="1" x14ac:dyDescent="0.25">
      <c r="A267" s="473"/>
      <c r="B267" s="472"/>
      <c r="C267" s="104">
        <f>'инновации+добровольчество0,3625'!A354</f>
        <v>0</v>
      </c>
      <c r="D267" s="63">
        <f>'инновации+добровольчество0,3625'!B359</f>
        <v>0</v>
      </c>
      <c r="E267" s="161">
        <f>'инновации+добровольчество0,3625'!D359</f>
        <v>0</v>
      </c>
    </row>
    <row r="268" spans="1:5" hidden="1" x14ac:dyDescent="0.25">
      <c r="A268" s="473"/>
      <c r="B268" s="472"/>
      <c r="C268" s="104">
        <f>'инновации+добровольчество0,3625'!A355</f>
        <v>0</v>
      </c>
      <c r="D268" s="63">
        <f>'инновации+добровольчество0,3625'!B360</f>
        <v>0</v>
      </c>
      <c r="E268" s="161">
        <f>'инновации+добровольчество0,3625'!D360</f>
        <v>0</v>
      </c>
    </row>
    <row r="269" spans="1:5" hidden="1" x14ac:dyDescent="0.25">
      <c r="A269" s="473"/>
      <c r="B269" s="472"/>
      <c r="C269" s="104">
        <f>'инновации+добровольчество0,3625'!A356</f>
        <v>0</v>
      </c>
      <c r="D269" s="63">
        <f>'инновации+добровольчество0,3625'!B361</f>
        <v>0</v>
      </c>
      <c r="E269" s="161">
        <f>'инновации+добровольчество0,3625'!D361</f>
        <v>0</v>
      </c>
    </row>
    <row r="270" spans="1:5" hidden="1" x14ac:dyDescent="0.25">
      <c r="A270" s="473"/>
      <c r="B270" s="472"/>
      <c r="C270" s="104">
        <f>'инновации+добровольчество0,3625'!A357</f>
        <v>0</v>
      </c>
      <c r="D270" s="63">
        <f>'инновации+добровольчество0,3625'!B362</f>
        <v>0</v>
      </c>
      <c r="E270" s="161">
        <f>'инновации+добровольчество0,3625'!D362</f>
        <v>0</v>
      </c>
    </row>
    <row r="271" spans="1:5" hidden="1" x14ac:dyDescent="0.25">
      <c r="A271" s="473"/>
      <c r="B271" s="472"/>
      <c r="C271" s="104">
        <f>'инновации+добровольчество0,3625'!A358</f>
        <v>0</v>
      </c>
      <c r="D271" s="63">
        <f>'инновации+добровольчество0,3625'!B363</f>
        <v>0</v>
      </c>
      <c r="E271" s="161">
        <f>'инновации+добровольчество0,3625'!D363</f>
        <v>0</v>
      </c>
    </row>
    <row r="272" spans="1:5" hidden="1" x14ac:dyDescent="0.25">
      <c r="A272" s="473"/>
      <c r="B272" s="472"/>
      <c r="C272" s="104">
        <f>'инновации+добровольчество0,3625'!A359</f>
        <v>0</v>
      </c>
      <c r="D272" s="63">
        <f>'инновации+добровольчество0,3625'!B364</f>
        <v>0</v>
      </c>
      <c r="E272" s="161">
        <f>'инновации+добровольчество0,3625'!D364</f>
        <v>0</v>
      </c>
    </row>
    <row r="273" spans="1:5" hidden="1" x14ac:dyDescent="0.25">
      <c r="A273" s="473"/>
      <c r="B273" s="472"/>
      <c r="C273" s="104">
        <f>'инновации+добровольчество0,3625'!A360</f>
        <v>0</v>
      </c>
      <c r="D273" s="63">
        <f>'инновации+добровольчество0,3625'!B365</f>
        <v>0</v>
      </c>
      <c r="E273" s="161">
        <f>'инновации+добровольчество0,3625'!D365</f>
        <v>0</v>
      </c>
    </row>
    <row r="274" spans="1:5" hidden="1" x14ac:dyDescent="0.25">
      <c r="A274" s="473"/>
      <c r="B274" s="472"/>
      <c r="C274" s="104">
        <f>'инновации+добровольчество0,3625'!A361</f>
        <v>0</v>
      </c>
      <c r="D274" s="63">
        <f>'инновации+добровольчество0,3625'!B366</f>
        <v>0</v>
      </c>
      <c r="E274" s="161">
        <f>'инновации+добровольчество0,3625'!D366</f>
        <v>0</v>
      </c>
    </row>
    <row r="275" spans="1:5" hidden="1" x14ac:dyDescent="0.25">
      <c r="A275" s="473"/>
      <c r="B275" s="472"/>
      <c r="C275" s="104">
        <f>'инновации+добровольчество0,3625'!A362</f>
        <v>0</v>
      </c>
      <c r="D275" s="63">
        <f>'инновации+добровольчество0,3625'!B367</f>
        <v>0</v>
      </c>
      <c r="E275" s="161">
        <f>'инновации+добровольчество0,3625'!D367</f>
        <v>0</v>
      </c>
    </row>
    <row r="276" spans="1:5" hidden="1" x14ac:dyDescent="0.25">
      <c r="A276" s="473"/>
      <c r="B276" s="472"/>
      <c r="C276" s="104">
        <f>'инновации+добровольчество0,3625'!A363</f>
        <v>0</v>
      </c>
      <c r="D276" s="63">
        <f>'инновации+добровольчество0,3625'!B368</f>
        <v>0</v>
      </c>
      <c r="E276" s="161">
        <f>'инновации+добровольчество0,3625'!D368</f>
        <v>0</v>
      </c>
    </row>
    <row r="277" spans="1:5" hidden="1" x14ac:dyDescent="0.25">
      <c r="A277" s="473"/>
      <c r="B277" s="472"/>
      <c r="C277" s="104">
        <f>'инновации+добровольчество0,3625'!A364</f>
        <v>0</v>
      </c>
      <c r="D277" s="63">
        <f>'инновации+добровольчество0,3625'!B369</f>
        <v>0</v>
      </c>
      <c r="E277" s="161">
        <f>'инновации+добровольчество0,3625'!D369</f>
        <v>0</v>
      </c>
    </row>
    <row r="278" spans="1:5" hidden="1" x14ac:dyDescent="0.25">
      <c r="A278" s="473"/>
      <c r="B278" s="472"/>
      <c r="C278" s="104">
        <f>'инновации+добровольчество0,3625'!A365</f>
        <v>0</v>
      </c>
      <c r="D278" s="63">
        <f>'инновации+добровольчество0,3625'!B370</f>
        <v>0</v>
      </c>
      <c r="E278" s="161">
        <f>'инновации+добровольчество0,3625'!D370</f>
        <v>0</v>
      </c>
    </row>
    <row r="279" spans="1:5" hidden="1" x14ac:dyDescent="0.25">
      <c r="A279" s="473"/>
      <c r="B279" s="472"/>
      <c r="C279" s="104">
        <f>'инновации+добровольчество0,3625'!A366</f>
        <v>0</v>
      </c>
      <c r="D279" s="63">
        <f>'инновации+добровольчество0,3625'!B371</f>
        <v>0</v>
      </c>
      <c r="E279" s="161">
        <f>'инновации+добровольчество0,3625'!D371</f>
        <v>0</v>
      </c>
    </row>
    <row r="280" spans="1:5" hidden="1" x14ac:dyDescent="0.25">
      <c r="A280" s="473"/>
      <c r="B280" s="472"/>
      <c r="C280" s="104">
        <f>'инновации+добровольчество0,3625'!A367</f>
        <v>0</v>
      </c>
      <c r="D280" s="63">
        <f>'инновации+добровольчество0,3625'!B372</f>
        <v>0</v>
      </c>
      <c r="E280" s="161">
        <f>'инновации+добровольчество0,3625'!D372</f>
        <v>0</v>
      </c>
    </row>
    <row r="281" spans="1:5" hidden="1" x14ac:dyDescent="0.25">
      <c r="A281" s="473"/>
      <c r="B281" s="472"/>
      <c r="C281" s="104">
        <f>'инновации+добровольчество0,3625'!A368</f>
        <v>0</v>
      </c>
      <c r="D281" s="63">
        <f>'инновации+добровольчество0,3625'!B373</f>
        <v>0</v>
      </c>
      <c r="E281" s="161">
        <f>'инновации+добровольчество0,3625'!D373</f>
        <v>0</v>
      </c>
    </row>
    <row r="282" spans="1:5" hidden="1" x14ac:dyDescent="0.25">
      <c r="A282" s="473"/>
      <c r="B282" s="472"/>
      <c r="C282" s="104">
        <f>'инновации+добровольчество0,3625'!A369</f>
        <v>0</v>
      </c>
      <c r="D282" s="63">
        <f>'инновации+добровольчество0,3625'!B374</f>
        <v>0</v>
      </c>
      <c r="E282" s="161">
        <f>'инновации+добровольчество0,3625'!D374</f>
        <v>0</v>
      </c>
    </row>
    <row r="283" spans="1:5" hidden="1" x14ac:dyDescent="0.25">
      <c r="A283" s="473"/>
      <c r="B283" s="472"/>
      <c r="C283" s="104">
        <f>'инновации+добровольчество0,3625'!A370</f>
        <v>0</v>
      </c>
      <c r="D283" s="63">
        <f>'инновации+добровольчество0,3625'!B375</f>
        <v>0</v>
      </c>
      <c r="E283" s="161">
        <f>'инновации+добровольчество0,3625'!D375</f>
        <v>0</v>
      </c>
    </row>
    <row r="284" spans="1:5" hidden="1" x14ac:dyDescent="0.25">
      <c r="A284" s="473"/>
      <c r="B284" s="472"/>
      <c r="C284" s="104">
        <f>'инновации+добровольчество0,3625'!A371</f>
        <v>0</v>
      </c>
      <c r="D284" s="63">
        <f>'инновации+добровольчество0,3625'!B376</f>
        <v>0</v>
      </c>
      <c r="E284" s="161">
        <f>'инновации+добровольчество0,3625'!D376</f>
        <v>0</v>
      </c>
    </row>
    <row r="285" spans="1:5" hidden="1" x14ac:dyDescent="0.25">
      <c r="A285" s="473"/>
      <c r="B285" s="472"/>
      <c r="C285" s="104">
        <f>'инновации+добровольчество0,3625'!A372</f>
        <v>0</v>
      </c>
      <c r="D285" s="63">
        <f>'инновации+добровольчество0,3625'!B377</f>
        <v>0</v>
      </c>
      <c r="E285" s="161">
        <f>'инновации+добровольчество0,3625'!D377</f>
        <v>0</v>
      </c>
    </row>
    <row r="286" spans="1:5" hidden="1" x14ac:dyDescent="0.25">
      <c r="A286" s="473"/>
      <c r="B286" s="472"/>
      <c r="C286" s="104">
        <f>'инновации+добровольчество0,3625'!A373</f>
        <v>0</v>
      </c>
      <c r="D286" s="63">
        <f>'инновации+добровольчество0,3625'!B378</f>
        <v>0</v>
      </c>
      <c r="E286" s="161">
        <f>'инновации+добровольчество0,3625'!D378</f>
        <v>0</v>
      </c>
    </row>
    <row r="287" spans="1:5" hidden="1" x14ac:dyDescent="0.25">
      <c r="A287" s="473"/>
      <c r="B287" s="472"/>
      <c r="C287" s="104">
        <f>'инновации+добровольчество0,3625'!A374</f>
        <v>0</v>
      </c>
      <c r="D287" s="63">
        <f>'инновации+добровольчество0,3625'!B379</f>
        <v>0</v>
      </c>
      <c r="E287" s="161">
        <f>'инновации+добровольчество0,3625'!D379</f>
        <v>0</v>
      </c>
    </row>
    <row r="288" spans="1:5" hidden="1" x14ac:dyDescent="0.25">
      <c r="A288" s="473"/>
      <c r="B288" s="472"/>
      <c r="C288" s="104">
        <f>'инновации+добровольчество0,3625'!A375</f>
        <v>0</v>
      </c>
      <c r="D288" s="63">
        <f>'инновации+добровольчество0,3625'!B380</f>
        <v>0</v>
      </c>
      <c r="E288" s="161">
        <f>'инновации+добровольчество0,3625'!D380</f>
        <v>0</v>
      </c>
    </row>
    <row r="289" spans="1:5" hidden="1" x14ac:dyDescent="0.25">
      <c r="A289" s="473"/>
      <c r="B289" s="472"/>
      <c r="C289" s="104">
        <f>'инновации+добровольчество0,3625'!A376</f>
        <v>0</v>
      </c>
      <c r="D289" s="63">
        <f>'инновации+добровольчество0,3625'!B381</f>
        <v>0</v>
      </c>
      <c r="E289" s="161">
        <f>'инновации+добровольчество0,3625'!D381</f>
        <v>0</v>
      </c>
    </row>
    <row r="290" spans="1:5" hidden="1" x14ac:dyDescent="0.25">
      <c r="A290" s="473"/>
      <c r="B290" s="472"/>
      <c r="C290" s="104">
        <f>'инновации+добровольчество0,3625'!A377</f>
        <v>0</v>
      </c>
      <c r="D290" s="63">
        <f>'инновации+добровольчество0,3625'!B382</f>
        <v>0</v>
      </c>
      <c r="E290" s="161">
        <f>'инновации+добровольчество0,3625'!D382</f>
        <v>0</v>
      </c>
    </row>
    <row r="291" spans="1:5" hidden="1" x14ac:dyDescent="0.25">
      <c r="A291" s="473"/>
      <c r="B291" s="472"/>
      <c r="C291" s="104">
        <f>'инновации+добровольчество0,3625'!A378</f>
        <v>0</v>
      </c>
      <c r="D291" s="63">
        <f>'инновации+добровольчество0,3625'!B383</f>
        <v>0</v>
      </c>
      <c r="E291" s="161">
        <f>'инновации+добровольчество0,3625'!D383</f>
        <v>0</v>
      </c>
    </row>
    <row r="292" spans="1:5" hidden="1" x14ac:dyDescent="0.25">
      <c r="A292" s="473"/>
      <c r="B292" s="472"/>
      <c r="C292" s="104">
        <f>'инновации+добровольчество0,3625'!A379</f>
        <v>0</v>
      </c>
      <c r="D292" s="63">
        <f>'инновации+добровольчество0,3625'!B384</f>
        <v>0</v>
      </c>
      <c r="E292" s="161">
        <f>'инновации+добровольчество0,3625'!D384</f>
        <v>0</v>
      </c>
    </row>
    <row r="293" spans="1:5" hidden="1" x14ac:dyDescent="0.25">
      <c r="A293" s="473"/>
      <c r="B293" s="472"/>
      <c r="C293" s="104">
        <f>'инновации+добровольчество0,3625'!A380</f>
        <v>0</v>
      </c>
      <c r="D293" s="63">
        <f>'инновации+добровольчество0,3625'!B385</f>
        <v>0</v>
      </c>
      <c r="E293" s="161">
        <f>'инновации+добровольчество0,3625'!D385</f>
        <v>0</v>
      </c>
    </row>
    <row r="294" spans="1:5" hidden="1" x14ac:dyDescent="0.25">
      <c r="A294" s="473"/>
      <c r="B294" s="472"/>
      <c r="C294" s="104">
        <f>'инновации+добровольчество0,3625'!A381</f>
        <v>0</v>
      </c>
      <c r="D294" s="63">
        <f>'инновации+добровольчество0,3625'!B386</f>
        <v>0</v>
      </c>
      <c r="E294" s="161">
        <f>'инновации+добровольчество0,3625'!D386</f>
        <v>0</v>
      </c>
    </row>
    <row r="295" spans="1:5" hidden="1" x14ac:dyDescent="0.25">
      <c r="A295" s="473"/>
      <c r="B295" s="472"/>
      <c r="C295" s="104">
        <f>'инновации+добровольчество0,3625'!A382</f>
        <v>0</v>
      </c>
      <c r="D295" s="63">
        <f>'инновации+добровольчество0,3625'!B387</f>
        <v>0</v>
      </c>
      <c r="E295" s="161">
        <f>'инновации+добровольчество0,3625'!D387</f>
        <v>0</v>
      </c>
    </row>
    <row r="296" spans="1:5" hidden="1" x14ac:dyDescent="0.25">
      <c r="A296" s="473"/>
      <c r="B296" s="472"/>
      <c r="C296" s="104">
        <f>'инновации+добровольчество0,3625'!A383</f>
        <v>0</v>
      </c>
      <c r="D296" s="63">
        <f>'инновации+добровольчество0,3625'!B388</f>
        <v>0</v>
      </c>
      <c r="E296" s="161">
        <f>'инновации+добровольчество0,3625'!D388</f>
        <v>0</v>
      </c>
    </row>
    <row r="297" spans="1:5" hidden="1" x14ac:dyDescent="0.25">
      <c r="A297" s="473"/>
      <c r="B297" s="472"/>
      <c r="C297" s="104">
        <f>'инновации+добровольчество0,3625'!A384</f>
        <v>0</v>
      </c>
      <c r="D297" s="63">
        <f>'инновации+добровольчество0,3625'!B389</f>
        <v>0</v>
      </c>
      <c r="E297" s="161">
        <f>'инновации+добровольчество0,3625'!D389</f>
        <v>0</v>
      </c>
    </row>
    <row r="298" spans="1:5" hidden="1" x14ac:dyDescent="0.25">
      <c r="A298" s="473"/>
      <c r="B298" s="472"/>
      <c r="C298" s="104">
        <f>'инновации+добровольчество0,3625'!A385</f>
        <v>0</v>
      </c>
      <c r="D298" s="63">
        <f>'инновации+добровольчество0,3625'!B390</f>
        <v>0</v>
      </c>
      <c r="E298" s="161">
        <f>'инновации+добровольчество0,3625'!D390</f>
        <v>0</v>
      </c>
    </row>
    <row r="299" spans="1:5" hidden="1" x14ac:dyDescent="0.25">
      <c r="A299" s="473"/>
      <c r="B299" s="472"/>
      <c r="C299" s="104">
        <f>'инновации+добровольчество0,3625'!A386</f>
        <v>0</v>
      </c>
      <c r="D299" s="63">
        <f>'инновации+добровольчество0,3625'!B391</f>
        <v>0</v>
      </c>
      <c r="E299" s="161">
        <f>'инновации+добровольчество0,3625'!D391</f>
        <v>0</v>
      </c>
    </row>
    <row r="300" spans="1:5" hidden="1" x14ac:dyDescent="0.25">
      <c r="A300" s="473"/>
      <c r="B300" s="472"/>
      <c r="C300" s="104">
        <f>'инновации+добровольчество0,3625'!A387</f>
        <v>0</v>
      </c>
      <c r="D300" s="63">
        <f>'инновации+добровольчество0,3625'!B392</f>
        <v>0</v>
      </c>
      <c r="E300" s="161">
        <f>'инновации+добровольчество0,3625'!D392</f>
        <v>0</v>
      </c>
    </row>
    <row r="301" spans="1:5" hidden="1" x14ac:dyDescent="0.25">
      <c r="A301" s="473"/>
      <c r="B301" s="472"/>
      <c r="C301" s="104">
        <f>'инновации+добровольчество0,3625'!A388</f>
        <v>0</v>
      </c>
      <c r="D301" s="63">
        <f>'инновации+добровольчество0,3625'!B393</f>
        <v>0</v>
      </c>
      <c r="E301" s="161">
        <f>'инновации+добровольчество0,3625'!D393</f>
        <v>0</v>
      </c>
    </row>
    <row r="302" spans="1:5" hidden="1" x14ac:dyDescent="0.25">
      <c r="A302" s="473"/>
      <c r="B302" s="472"/>
      <c r="C302" s="104">
        <f>'инновации+добровольчество0,3625'!A389</f>
        <v>0</v>
      </c>
      <c r="D302" s="63">
        <f>'инновации+добровольчество0,3625'!B394</f>
        <v>0</v>
      </c>
      <c r="E302" s="161">
        <f>'инновации+добровольчество0,3625'!D394</f>
        <v>0</v>
      </c>
    </row>
    <row r="303" spans="1:5" hidden="1" x14ac:dyDescent="0.25">
      <c r="A303" s="473"/>
      <c r="B303" s="472"/>
      <c r="C303" s="104">
        <f>'инновации+добровольчество0,3625'!A390</f>
        <v>0</v>
      </c>
      <c r="D303" s="63">
        <f>'инновации+добровольчество0,3625'!B395</f>
        <v>0</v>
      </c>
      <c r="E303" s="161">
        <f>'инновации+добровольчество0,3625'!D395</f>
        <v>0</v>
      </c>
    </row>
    <row r="304" spans="1:5" hidden="1" x14ac:dyDescent="0.25">
      <c r="A304" s="473"/>
      <c r="B304" s="472"/>
      <c r="C304" s="104">
        <f>'инновации+добровольчество0,3625'!A391</f>
        <v>0</v>
      </c>
      <c r="D304" s="63">
        <f>'инновации+добровольчество0,3625'!B396</f>
        <v>0</v>
      </c>
      <c r="E304" s="161">
        <f>'инновации+добровольчество0,3625'!D396</f>
        <v>0</v>
      </c>
    </row>
    <row r="305" spans="1:5" hidden="1" x14ac:dyDescent="0.25">
      <c r="A305" s="473"/>
      <c r="B305" s="472"/>
      <c r="C305" s="104">
        <f>'инновации+добровольчество0,3625'!A392</f>
        <v>0</v>
      </c>
      <c r="D305" s="63">
        <f>'инновации+добровольчество0,3625'!B397</f>
        <v>0</v>
      </c>
      <c r="E305" s="161">
        <f>'инновации+добровольчество0,3625'!D397</f>
        <v>0</v>
      </c>
    </row>
    <row r="306" spans="1:5" hidden="1" x14ac:dyDescent="0.25">
      <c r="A306" s="473"/>
      <c r="B306" s="472"/>
      <c r="C306" s="104">
        <f>'инновации+добровольчество0,3625'!A393</f>
        <v>0</v>
      </c>
      <c r="D306" s="63">
        <f>'инновации+добровольчество0,3625'!B398</f>
        <v>0</v>
      </c>
      <c r="E306" s="161">
        <f>'инновации+добровольчество0,3625'!D398</f>
        <v>0</v>
      </c>
    </row>
    <row r="307" spans="1:5" hidden="1" x14ac:dyDescent="0.25">
      <c r="A307" s="473"/>
      <c r="B307" s="472"/>
      <c r="C307" s="104">
        <f>'инновации+добровольчество0,3625'!A394</f>
        <v>0</v>
      </c>
      <c r="D307" s="63">
        <f>'инновации+добровольчество0,3625'!B399</f>
        <v>0</v>
      </c>
      <c r="E307" s="161">
        <f>'инновации+добровольчество0,3625'!D399</f>
        <v>0</v>
      </c>
    </row>
    <row r="308" spans="1:5" hidden="1" x14ac:dyDescent="0.25">
      <c r="A308" s="473"/>
      <c r="B308" s="472"/>
      <c r="C308" s="104">
        <f>'инновации+добровольчество0,3625'!A395</f>
        <v>0</v>
      </c>
      <c r="D308" s="63">
        <f>'инновации+добровольчество0,3625'!B400</f>
        <v>0</v>
      </c>
      <c r="E308" s="161">
        <f>'инновации+добровольчество0,3625'!D400</f>
        <v>0</v>
      </c>
    </row>
    <row r="309" spans="1:5" hidden="1" x14ac:dyDescent="0.25">
      <c r="A309" s="473"/>
      <c r="B309" s="472"/>
      <c r="C309" s="104">
        <f>'инновации+добровольчество0,3625'!A396</f>
        <v>0</v>
      </c>
      <c r="D309" s="63">
        <f>'инновации+добровольчество0,3625'!B401</f>
        <v>0</v>
      </c>
      <c r="E309" s="161">
        <f>'инновации+добровольчество0,3625'!D401</f>
        <v>0</v>
      </c>
    </row>
    <row r="310" spans="1:5" hidden="1" x14ac:dyDescent="0.25">
      <c r="A310" s="473"/>
      <c r="B310" s="472"/>
      <c r="C310" s="104">
        <f>'инновации+добровольчество0,3625'!A397</f>
        <v>0</v>
      </c>
      <c r="D310" s="63">
        <f>'инновации+добровольчество0,3625'!B402</f>
        <v>0</v>
      </c>
      <c r="E310" s="161">
        <f>'инновации+добровольчество0,3625'!D402</f>
        <v>0</v>
      </c>
    </row>
    <row r="311" spans="1:5" hidden="1" x14ac:dyDescent="0.25">
      <c r="A311" s="473"/>
      <c r="B311" s="472"/>
      <c r="C311" s="104">
        <f>'инновации+добровольчество0,3625'!A398</f>
        <v>0</v>
      </c>
      <c r="D311" s="63">
        <f>'инновации+добровольчество0,3625'!B403</f>
        <v>0</v>
      </c>
      <c r="E311" s="161">
        <f>'инновации+добровольчество0,3625'!D403</f>
        <v>0</v>
      </c>
    </row>
    <row r="312" spans="1:5" hidden="1" x14ac:dyDescent="0.25">
      <c r="A312" s="473"/>
      <c r="B312" s="472"/>
      <c r="C312" s="104">
        <f>'инновации+добровольчество0,3625'!A399</f>
        <v>0</v>
      </c>
      <c r="D312" s="63">
        <f>'инновации+добровольчество0,3625'!B404</f>
        <v>0</v>
      </c>
      <c r="E312" s="161">
        <f>'инновации+добровольчество0,3625'!D404</f>
        <v>0</v>
      </c>
    </row>
    <row r="313" spans="1:5" hidden="1" x14ac:dyDescent="0.25">
      <c r="A313" s="473"/>
      <c r="B313" s="472"/>
      <c r="C313" s="104">
        <f>'инновации+добровольчество0,3625'!A400</f>
        <v>0</v>
      </c>
      <c r="D313" s="63">
        <f>'инновации+добровольчество0,3625'!B405</f>
        <v>0</v>
      </c>
      <c r="E313" s="161">
        <f>'инновации+добровольчество0,3625'!D405</f>
        <v>0</v>
      </c>
    </row>
    <row r="314" spans="1:5" hidden="1" x14ac:dyDescent="0.25">
      <c r="A314" s="473"/>
      <c r="B314" s="472"/>
      <c r="C314" s="104">
        <f>'инновации+добровольчество0,3625'!A401</f>
        <v>0</v>
      </c>
      <c r="D314" s="63">
        <f>'инновации+добровольчество0,3625'!B406</f>
        <v>0</v>
      </c>
      <c r="E314" s="161">
        <f>'инновации+добровольчество0,3625'!D406</f>
        <v>0</v>
      </c>
    </row>
    <row r="315" spans="1:5" hidden="1" x14ac:dyDescent="0.25">
      <c r="A315" s="473"/>
      <c r="B315" s="472"/>
      <c r="C315" s="104">
        <f>'инновации+добровольчество0,3625'!A402</f>
        <v>0</v>
      </c>
      <c r="D315" s="63">
        <f>'инновации+добровольчество0,3625'!B407</f>
        <v>0</v>
      </c>
      <c r="E315" s="161">
        <f>'инновации+добровольчество0,3625'!D407</f>
        <v>0</v>
      </c>
    </row>
    <row r="316" spans="1:5" ht="17.25" hidden="1" customHeight="1" x14ac:dyDescent="0.25">
      <c r="A316" s="473"/>
      <c r="B316" s="472"/>
      <c r="C316" s="104">
        <f>'инновации+добровольчество0,3625'!A403</f>
        <v>0</v>
      </c>
      <c r="D316" s="63">
        <f>'инновации+добровольчество0,3625'!B408</f>
        <v>0</v>
      </c>
      <c r="E316" s="161">
        <f>'инновации+добровольчество0,3625'!D408</f>
        <v>0</v>
      </c>
    </row>
    <row r="317" spans="1:5" hidden="1" x14ac:dyDescent="0.25">
      <c r="A317" s="473"/>
      <c r="B317" s="472"/>
      <c r="C317" s="104">
        <f>'инновации+добровольчество0,3625'!A404</f>
        <v>0</v>
      </c>
      <c r="D317" s="63">
        <f>'инновации+добровольчество0,3625'!B409</f>
        <v>0</v>
      </c>
      <c r="E317" s="161">
        <f>'инновации+добровольчество0,3625'!D409</f>
        <v>0</v>
      </c>
    </row>
    <row r="318" spans="1:5" hidden="1" x14ac:dyDescent="0.25">
      <c r="A318" s="473"/>
      <c r="B318" s="472"/>
      <c r="C318" s="104">
        <f>'инновации+добровольчество0,3625'!A405</f>
        <v>0</v>
      </c>
      <c r="D318" s="63">
        <f>'инновации+добровольчество0,3625'!B410</f>
        <v>0</v>
      </c>
      <c r="E318" s="161">
        <f>'инновации+добровольчество0,3625'!D410</f>
        <v>0</v>
      </c>
    </row>
    <row r="319" spans="1:5" hidden="1" x14ac:dyDescent="0.25">
      <c r="A319" s="473"/>
      <c r="B319" s="472"/>
      <c r="C319" s="104">
        <f>'инновации+добровольчество0,3625'!A406</f>
        <v>0</v>
      </c>
      <c r="D319" s="63">
        <f>'инновации+добровольчество0,3625'!B411</f>
        <v>0</v>
      </c>
      <c r="E319" s="161">
        <f>'инновации+добровольчество0,3625'!D411</f>
        <v>0</v>
      </c>
    </row>
    <row r="320" spans="1:5" hidden="1" x14ac:dyDescent="0.25">
      <c r="A320" s="473"/>
      <c r="B320" s="472"/>
      <c r="C320" s="104">
        <f>'инновации+добровольчество0,3625'!A407</f>
        <v>0</v>
      </c>
      <c r="D320" s="63">
        <f>'инновации+добровольчество0,3625'!B412</f>
        <v>0</v>
      </c>
      <c r="E320" s="161">
        <f>'инновации+добровольчество0,3625'!D412</f>
        <v>0</v>
      </c>
    </row>
    <row r="321" spans="1:5" hidden="1" x14ac:dyDescent="0.25">
      <c r="A321" s="473"/>
      <c r="B321" s="472"/>
      <c r="C321" s="104">
        <f>'инновации+добровольчество0,3625'!A408</f>
        <v>0</v>
      </c>
      <c r="D321" s="63">
        <f>'инновации+добровольчество0,3625'!B413</f>
        <v>0</v>
      </c>
      <c r="E321" s="161">
        <f>'инновации+добровольчество0,3625'!D413</f>
        <v>0</v>
      </c>
    </row>
    <row r="322" spans="1:5" hidden="1" x14ac:dyDescent="0.25">
      <c r="A322" s="473"/>
      <c r="B322" s="472"/>
      <c r="C322" s="104">
        <f>'инновации+добровольчество0,3625'!A409</f>
        <v>0</v>
      </c>
      <c r="D322" s="63">
        <f>'инновации+добровольчество0,3625'!B414</f>
        <v>0</v>
      </c>
      <c r="E322" s="161">
        <f>'инновации+добровольчество0,3625'!D414</f>
        <v>0</v>
      </c>
    </row>
    <row r="323" spans="1:5" hidden="1" x14ac:dyDescent="0.25">
      <c r="A323" s="473"/>
      <c r="B323" s="472"/>
      <c r="C323" s="104">
        <f>'инновации+добровольчество0,3625'!A410</f>
        <v>0</v>
      </c>
      <c r="D323" s="63">
        <f>'инновации+добровольчество0,3625'!B415</f>
        <v>0</v>
      </c>
      <c r="E323" s="161">
        <f>'инновации+добровольчество0,3625'!D415</f>
        <v>0</v>
      </c>
    </row>
    <row r="324" spans="1:5" hidden="1" x14ac:dyDescent="0.25">
      <c r="A324" s="473"/>
      <c r="B324" s="472"/>
      <c r="C324" s="104">
        <f>'инновации+добровольчество0,3625'!A411</f>
        <v>0</v>
      </c>
      <c r="D324" s="63">
        <f>'инновации+добровольчество0,3625'!B416</f>
        <v>0</v>
      </c>
      <c r="E324" s="161">
        <f>'инновации+добровольчество0,3625'!D416</f>
        <v>0</v>
      </c>
    </row>
    <row r="325" spans="1:5" hidden="1" x14ac:dyDescent="0.25">
      <c r="A325" s="473"/>
      <c r="B325" s="472"/>
      <c r="C325" s="104">
        <f>'инновации+добровольчество0,3625'!A412</f>
        <v>0</v>
      </c>
      <c r="D325" s="63">
        <f>'инновации+добровольчество0,3625'!B417</f>
        <v>0</v>
      </c>
      <c r="E325" s="161">
        <f>'инновации+добровольчество0,3625'!D417</f>
        <v>0</v>
      </c>
    </row>
    <row r="326" spans="1:5" hidden="1" x14ac:dyDescent="0.25">
      <c r="A326" s="473"/>
      <c r="B326" s="472"/>
      <c r="C326" s="104">
        <f>'инновации+добровольчество0,3625'!A413</f>
        <v>0</v>
      </c>
      <c r="D326" s="63">
        <f>'инновации+добровольчество0,3625'!B418</f>
        <v>0</v>
      </c>
      <c r="E326" s="161">
        <f>'инновации+добровольчество0,3625'!D418</f>
        <v>0</v>
      </c>
    </row>
    <row r="327" spans="1:5" hidden="1" x14ac:dyDescent="0.25">
      <c r="A327" s="473"/>
      <c r="B327" s="472"/>
      <c r="C327" s="104">
        <f>'инновации+добровольчество0,3625'!A414</f>
        <v>0</v>
      </c>
      <c r="D327" s="63">
        <f>'инновации+добровольчество0,3625'!B419</f>
        <v>0</v>
      </c>
      <c r="E327" s="161">
        <f>'инновации+добровольчество0,3625'!D419</f>
        <v>0</v>
      </c>
    </row>
    <row r="328" spans="1:5" hidden="1" x14ac:dyDescent="0.25">
      <c r="A328" s="473"/>
      <c r="B328" s="472"/>
      <c r="C328" s="104">
        <f>'инновации+добровольчество0,3625'!A415</f>
        <v>0</v>
      </c>
      <c r="D328" s="63">
        <f>'инновации+добровольчество0,3625'!B420</f>
        <v>0</v>
      </c>
      <c r="E328" s="161">
        <f>'инновации+добровольчество0,3625'!D420</f>
        <v>0</v>
      </c>
    </row>
    <row r="329" spans="1:5" hidden="1" x14ac:dyDescent="0.25">
      <c r="A329" s="473"/>
      <c r="B329" s="472"/>
      <c r="C329" s="104">
        <f>'инновации+добровольчество0,3625'!A416</f>
        <v>0</v>
      </c>
      <c r="D329" s="63">
        <f>'инновации+добровольчество0,3625'!B421</f>
        <v>0</v>
      </c>
      <c r="E329" s="161">
        <f>'инновации+добровольчество0,3625'!D421</f>
        <v>0</v>
      </c>
    </row>
    <row r="330" spans="1:5" hidden="1" x14ac:dyDescent="0.25">
      <c r="A330" s="473"/>
      <c r="B330" s="472"/>
      <c r="C330" s="104">
        <f>'инновации+добровольчество0,3625'!A417</f>
        <v>0</v>
      </c>
      <c r="D330" s="63">
        <f>'инновации+добровольчество0,3625'!B422</f>
        <v>0</v>
      </c>
      <c r="E330" s="161">
        <f>'инновации+добровольчество0,3625'!D422</f>
        <v>0</v>
      </c>
    </row>
    <row r="331" spans="1:5" hidden="1" x14ac:dyDescent="0.25">
      <c r="A331" s="473"/>
      <c r="B331" s="472"/>
      <c r="C331" s="104">
        <f>'инновации+добровольчество0,3625'!A418</f>
        <v>0</v>
      </c>
      <c r="D331" s="63">
        <f>'инновации+добровольчество0,3625'!B423</f>
        <v>0</v>
      </c>
      <c r="E331" s="161">
        <f>'инновации+добровольчество0,3625'!D423</f>
        <v>0</v>
      </c>
    </row>
    <row r="332" spans="1:5" hidden="1" x14ac:dyDescent="0.25">
      <c r="C332" s="104">
        <f>'инновации+добровольчество0,3625'!A419</f>
        <v>0</v>
      </c>
    </row>
    <row r="333" spans="1:5" hidden="1" x14ac:dyDescent="0.25">
      <c r="C333" s="104">
        <f>'инновации+добровольчество0,3625'!A420</f>
        <v>0</v>
      </c>
    </row>
    <row r="334" spans="1:5" hidden="1" x14ac:dyDescent="0.25">
      <c r="C334" s="104">
        <f>'инновации+добровольчество0,3625'!A421</f>
        <v>0</v>
      </c>
    </row>
    <row r="335" spans="1:5" hidden="1" x14ac:dyDescent="0.25">
      <c r="C335" s="104">
        <f>'инновации+добровольчество0,3625'!A422</f>
        <v>0</v>
      </c>
    </row>
    <row r="336" spans="1:5" hidden="1" x14ac:dyDescent="0.25">
      <c r="C336" s="104">
        <f>'инновации+добровольчество0,3625'!A423</f>
        <v>0</v>
      </c>
    </row>
    <row r="337" spans="3:3" hidden="1" x14ac:dyDescent="0.25">
      <c r="C337" s="104">
        <f>'инновации+добровольчество0,3625'!A424</f>
        <v>0</v>
      </c>
    </row>
    <row r="338" spans="3:3" hidden="1" x14ac:dyDescent="0.25">
      <c r="C338" s="104">
        <f>'инновации+добровольчество0,3625'!A425</f>
        <v>0</v>
      </c>
    </row>
    <row r="339" spans="3:3" hidden="1" x14ac:dyDescent="0.25">
      <c r="C339" s="104">
        <f>'инновации+добровольчество0,3625'!A426</f>
        <v>0</v>
      </c>
    </row>
    <row r="340" spans="3:3" hidden="1" x14ac:dyDescent="0.25">
      <c r="C340" s="104">
        <f>'инновации+добровольчество0,3625'!A427</f>
        <v>0</v>
      </c>
    </row>
    <row r="341" spans="3:3" hidden="1" x14ac:dyDescent="0.25">
      <c r="C341" s="104">
        <f>'инновации+добровольчество0,3625'!A428</f>
        <v>0</v>
      </c>
    </row>
    <row r="342" spans="3:3" hidden="1" x14ac:dyDescent="0.25">
      <c r="C342" s="104">
        <f>'инновации+добровольчество0,3625'!A429</f>
        <v>0</v>
      </c>
    </row>
    <row r="343" spans="3:3" hidden="1" x14ac:dyDescent="0.25">
      <c r="C343" s="104">
        <f>'инновации+добровольчество0,3625'!A430</f>
        <v>0</v>
      </c>
    </row>
    <row r="344" spans="3:3" hidden="1" x14ac:dyDescent="0.25">
      <c r="C344" s="104">
        <f>'инновации+добровольчество0,3625'!A431</f>
        <v>0</v>
      </c>
    </row>
    <row r="345" spans="3:3" hidden="1" x14ac:dyDescent="0.25">
      <c r="C345" s="104">
        <f>'инновации+добровольчество0,3625'!A432</f>
        <v>0</v>
      </c>
    </row>
    <row r="346" spans="3:3" hidden="1" x14ac:dyDescent="0.25">
      <c r="C346" s="104">
        <f>'инновации+добровольчество0,3625'!A433</f>
        <v>0</v>
      </c>
    </row>
    <row r="347" spans="3:3" hidden="1" x14ac:dyDescent="0.25">
      <c r="C347" s="104">
        <f>'инновации+добровольчество0,3625'!A434</f>
        <v>0</v>
      </c>
    </row>
    <row r="348" spans="3:3" hidden="1" x14ac:dyDescent="0.25">
      <c r="C348" s="104">
        <f>'инновации+добровольчество0,3625'!A435</f>
        <v>0</v>
      </c>
    </row>
    <row r="349" spans="3:3" hidden="1" x14ac:dyDescent="0.25">
      <c r="C349" s="104">
        <f>'инновации+добровольчество0,3625'!A436</f>
        <v>0</v>
      </c>
    </row>
    <row r="350" spans="3:3" hidden="1" x14ac:dyDescent="0.25">
      <c r="C350" s="104">
        <f>'инновации+добровольчество0,3625'!A437</f>
        <v>0</v>
      </c>
    </row>
    <row r="351" spans="3:3" hidden="1" x14ac:dyDescent="0.25">
      <c r="C351" s="104">
        <f>'инновации+добровольчество0,3625'!A438</f>
        <v>0</v>
      </c>
    </row>
    <row r="352" spans="3:3" hidden="1" x14ac:dyDescent="0.25">
      <c r="C352" s="104">
        <f>'инновации+добровольчество0,3625'!A439</f>
        <v>0</v>
      </c>
    </row>
    <row r="353" spans="3:3" hidden="1" x14ac:dyDescent="0.25">
      <c r="C353" s="104">
        <f>'инновации+добровольчество0,3625'!A440</f>
        <v>0</v>
      </c>
    </row>
    <row r="354" spans="3:3" hidden="1" x14ac:dyDescent="0.25">
      <c r="C354" s="104">
        <f>'инновации+добровольчество0,3625'!A441</f>
        <v>0</v>
      </c>
    </row>
    <row r="355" spans="3:3" hidden="1" x14ac:dyDescent="0.25">
      <c r="C355" s="104">
        <f>'инновации+добровольчество0,3625'!A442</f>
        <v>0</v>
      </c>
    </row>
    <row r="356" spans="3:3" hidden="1" x14ac:dyDescent="0.25">
      <c r="C356" s="104">
        <f>'инновации+добровольчество0,3625'!A443</f>
        <v>0</v>
      </c>
    </row>
    <row r="357" spans="3:3" hidden="1" x14ac:dyDescent="0.25">
      <c r="C357" s="104">
        <f>'инновации+добровольчество0,3625'!A444</f>
        <v>0</v>
      </c>
    </row>
    <row r="358" spans="3:3" hidden="1" x14ac:dyDescent="0.25">
      <c r="C358" s="104">
        <f>'инновации+добровольчество0,3625'!A445</f>
        <v>0</v>
      </c>
    </row>
    <row r="359" spans="3:3" hidden="1" x14ac:dyDescent="0.25">
      <c r="C359" s="104">
        <f>'инновации+добровольчество0,3625'!A446</f>
        <v>0</v>
      </c>
    </row>
    <row r="360" spans="3:3" hidden="1" x14ac:dyDescent="0.25">
      <c r="C360" s="104">
        <f>'инновации+добровольчество0,3625'!A447</f>
        <v>0</v>
      </c>
    </row>
    <row r="361" spans="3:3" hidden="1" x14ac:dyDescent="0.25">
      <c r="C361" s="104">
        <f>'инновации+добровольчество0,3625'!A448</f>
        <v>0</v>
      </c>
    </row>
    <row r="362" spans="3:3" hidden="1" x14ac:dyDescent="0.25">
      <c r="C362" s="104">
        <f>'инновации+добровольчество0,3625'!A449</f>
        <v>0</v>
      </c>
    </row>
    <row r="363" spans="3:3" hidden="1" x14ac:dyDescent="0.25">
      <c r="C363" s="104">
        <f>'инновации+добровольчество0,3625'!A450</f>
        <v>0</v>
      </c>
    </row>
    <row r="364" spans="3:3" hidden="1" x14ac:dyDescent="0.25">
      <c r="C364" s="104">
        <f>'инновации+добровольчество0,3625'!A451</f>
        <v>0</v>
      </c>
    </row>
    <row r="365" spans="3:3" hidden="1" x14ac:dyDescent="0.25">
      <c r="C365" s="104">
        <f>'инновации+добровольчество0,3625'!A452</f>
        <v>0</v>
      </c>
    </row>
    <row r="366" spans="3:3" hidden="1" x14ac:dyDescent="0.25">
      <c r="C366" s="104">
        <f>'инновации+добровольчество0,3625'!A453</f>
        <v>0</v>
      </c>
    </row>
    <row r="367" spans="3:3" hidden="1" x14ac:dyDescent="0.25">
      <c r="C367" s="104">
        <f>'инновации+добровольчество0,3625'!A454</f>
        <v>0</v>
      </c>
    </row>
    <row r="368" spans="3:3" hidden="1" x14ac:dyDescent="0.25">
      <c r="C368" s="104">
        <f>'инновации+добровольчество0,3625'!A455</f>
        <v>0</v>
      </c>
    </row>
    <row r="369" spans="3:3" hidden="1" x14ac:dyDescent="0.25">
      <c r="C369" s="104">
        <f>'инновации+добровольчество0,3625'!A456</f>
        <v>0</v>
      </c>
    </row>
    <row r="370" spans="3:3" hidden="1" x14ac:dyDescent="0.25">
      <c r="C370" s="104">
        <f>'инновации+добровольчество0,3625'!A457</f>
        <v>0</v>
      </c>
    </row>
    <row r="371" spans="3:3" hidden="1" x14ac:dyDescent="0.25">
      <c r="C371" s="104">
        <f>'инновации+добровольчество0,3625'!A458</f>
        <v>0</v>
      </c>
    </row>
    <row r="372" spans="3:3" hidden="1" x14ac:dyDescent="0.25">
      <c r="C372" s="104">
        <f>'инновации+добровольчество0,3625'!A459</f>
        <v>0</v>
      </c>
    </row>
  </sheetData>
  <mergeCells count="18">
    <mergeCell ref="C82:E82"/>
    <mergeCell ref="C88:E88"/>
    <mergeCell ref="B7:B331"/>
    <mergeCell ref="A7:A331"/>
    <mergeCell ref="C15:E15"/>
    <mergeCell ref="C33:E33"/>
    <mergeCell ref="C34:E34"/>
    <mergeCell ref="C41:E41"/>
    <mergeCell ref="C70:E70"/>
    <mergeCell ref="C77:E77"/>
    <mergeCell ref="C84:E84"/>
    <mergeCell ref="C91:E91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K435"/>
  <sheetViews>
    <sheetView view="pageBreakPreview" zoomScale="85" zoomScaleNormal="70" zoomScaleSheetLayoutView="85" workbookViewId="0">
      <selection activeCell="F430" sqref="F430"/>
    </sheetView>
  </sheetViews>
  <sheetFormatPr defaultColWidth="25.375" defaultRowHeight="15" x14ac:dyDescent="0.25"/>
  <cols>
    <col min="1" max="1" width="60.75" style="35" customWidth="1"/>
    <col min="2" max="2" width="16.875" style="35" customWidth="1"/>
    <col min="3" max="3" width="0.25" style="35" hidden="1" customWidth="1"/>
    <col min="4" max="4" width="20.75" style="35" customWidth="1"/>
    <col min="5" max="5" width="21" style="35" customWidth="1"/>
    <col min="6" max="6" width="21.25" style="35" customWidth="1"/>
    <col min="7" max="7" width="22.75" style="36" customWidth="1"/>
    <col min="8" max="8" width="20.75" style="35" customWidth="1"/>
    <col min="9" max="16384" width="25.375" style="35"/>
  </cols>
  <sheetData>
    <row r="1" spans="1:9" x14ac:dyDescent="0.25">
      <c r="A1" s="539" t="str">
        <f>'таланты+инициативы0,275'!A1:F1</f>
        <v>Учреждение: Муниципальное бюджетное учреждение  «Молодежный центр » Северо- Енисейского района</v>
      </c>
      <c r="B1" s="539"/>
      <c r="C1" s="539"/>
      <c r="D1" s="539"/>
      <c r="E1" s="539"/>
      <c r="F1" s="539"/>
      <c r="G1" s="539"/>
      <c r="H1" s="539"/>
    </row>
    <row r="2" spans="1:9" x14ac:dyDescent="0.25">
      <c r="A2" s="287" t="str">
        <f>'таланты+инициативы0,275'!A2</f>
        <v>на 01.01.2024 год</v>
      </c>
      <c r="B2" s="287"/>
      <c r="C2" s="287"/>
      <c r="D2" s="287"/>
    </row>
    <row r="3" spans="1:9" ht="48" customHeight="1" x14ac:dyDescent="0.25">
      <c r="A3" s="37" t="s">
        <v>206</v>
      </c>
      <c r="B3" s="539" t="s">
        <v>48</v>
      </c>
      <c r="C3" s="539"/>
      <c r="D3" s="539"/>
      <c r="E3" s="539"/>
      <c r="F3" s="539"/>
      <c r="G3" s="539"/>
      <c r="H3" s="539"/>
      <c r="I3" s="163"/>
    </row>
    <row r="4" spans="1:9" x14ac:dyDescent="0.25">
      <c r="A4" s="540" t="s">
        <v>210</v>
      </c>
      <c r="B4" s="540"/>
      <c r="C4" s="540"/>
      <c r="D4" s="540"/>
      <c r="E4" s="540"/>
    </row>
    <row r="5" spans="1:9" x14ac:dyDescent="0.25">
      <c r="A5" s="541" t="s">
        <v>41</v>
      </c>
      <c r="B5" s="541"/>
      <c r="C5" s="541"/>
      <c r="D5" s="541"/>
      <c r="E5" s="541"/>
    </row>
    <row r="6" spans="1:9" x14ac:dyDescent="0.25">
      <c r="A6" s="541" t="s">
        <v>294</v>
      </c>
      <c r="B6" s="541"/>
      <c r="C6" s="541"/>
      <c r="D6" s="541"/>
      <c r="E6" s="541"/>
    </row>
    <row r="7" spans="1:9" ht="29.25" customHeight="1" x14ac:dyDescent="0.25">
      <c r="A7" s="542" t="s">
        <v>209</v>
      </c>
      <c r="B7" s="542"/>
      <c r="C7" s="542"/>
      <c r="D7" s="542"/>
      <c r="E7" s="542"/>
    </row>
    <row r="8" spans="1:9" ht="15.75" x14ac:dyDescent="0.25">
      <c r="A8" s="542" t="s">
        <v>45</v>
      </c>
      <c r="B8" s="542"/>
      <c r="C8" s="542"/>
      <c r="D8" s="542"/>
      <c r="E8" s="542"/>
      <c r="F8" s="3"/>
    </row>
    <row r="9" spans="1:9" ht="31.5" x14ac:dyDescent="0.25">
      <c r="A9" s="95" t="s">
        <v>34</v>
      </c>
      <c r="B9" s="64" t="s">
        <v>9</v>
      </c>
      <c r="C9" s="65"/>
      <c r="D9" s="548" t="s">
        <v>10</v>
      </c>
      <c r="E9" s="549"/>
      <c r="F9" s="286" t="s">
        <v>9</v>
      </c>
    </row>
    <row r="10" spans="1:9" ht="15.75" x14ac:dyDescent="0.25">
      <c r="A10" s="95"/>
      <c r="B10" s="330"/>
      <c r="C10" s="330"/>
      <c r="D10" s="550" t="s">
        <v>184</v>
      </c>
      <c r="E10" s="551"/>
      <c r="F10" s="66">
        <v>1</v>
      </c>
    </row>
    <row r="11" spans="1:9" ht="15.75" x14ac:dyDescent="0.25">
      <c r="A11" s="64" t="s">
        <v>91</v>
      </c>
      <c r="B11" s="330">
        <v>1</v>
      </c>
      <c r="C11" s="330"/>
      <c r="D11" s="289" t="str">
        <f>'[1]2016'!$AE$25</f>
        <v>Водитель</v>
      </c>
      <c r="E11" s="290"/>
      <c r="F11" s="330">
        <v>1</v>
      </c>
    </row>
    <row r="12" spans="1:9" ht="26.45" customHeight="1" x14ac:dyDescent="0.25">
      <c r="A12" s="64" t="str">
        <f>'[1]2016'!$AE$19</f>
        <v>Специалист по работе с молодежью</v>
      </c>
      <c r="B12" s="330">
        <v>5.6</v>
      </c>
      <c r="C12" s="330"/>
      <c r="D12" s="552" t="s">
        <v>85</v>
      </c>
      <c r="E12" s="553"/>
      <c r="F12" s="330">
        <v>0.5</v>
      </c>
    </row>
    <row r="13" spans="1:9" ht="15.6" customHeight="1" x14ac:dyDescent="0.25">
      <c r="A13" s="64"/>
      <c r="B13" s="330"/>
      <c r="C13" s="330"/>
      <c r="D13" s="289" t="str">
        <f>'[1]2016'!$AE$26</f>
        <v xml:space="preserve">Уборщик служебных помещений </v>
      </c>
      <c r="E13" s="290"/>
      <c r="F13" s="330">
        <v>1</v>
      </c>
    </row>
    <row r="14" spans="1:9" ht="15.6" customHeight="1" x14ac:dyDescent="0.25">
      <c r="A14" s="767"/>
      <c r="B14" s="330"/>
      <c r="C14" s="442"/>
      <c r="D14" s="289" t="str">
        <f>'патриотика0,3625'!D13</f>
        <v>старший специалист</v>
      </c>
      <c r="E14" s="290"/>
      <c r="F14" s="330">
        <v>1</v>
      </c>
    </row>
    <row r="15" spans="1:9" ht="15.75" x14ac:dyDescent="0.25">
      <c r="A15" s="67" t="s">
        <v>55</v>
      </c>
      <c r="B15" s="68">
        <f>SUM(B10:B12)</f>
        <v>6.6</v>
      </c>
      <c r="C15" s="67"/>
      <c r="D15" s="554" t="s">
        <v>55</v>
      </c>
      <c r="E15" s="555"/>
      <c r="F15" s="68">
        <f>SUM(F10:F14)</f>
        <v>4.5</v>
      </c>
    </row>
    <row r="16" spans="1:9" x14ac:dyDescent="0.25">
      <c r="A16" s="38" t="str">
        <f>'патриотика0,3625'!A15</f>
        <v>Затраты на оплату труда работников, непосредственно связанных с выполнением работы</v>
      </c>
    </row>
    <row r="17" spans="1:9" x14ac:dyDescent="0.25">
      <c r="A17" s="543" t="s">
        <v>338</v>
      </c>
      <c r="B17" s="543"/>
      <c r="C17" s="543"/>
      <c r="D17" s="543"/>
      <c r="E17" s="543"/>
      <c r="F17" s="543"/>
    </row>
    <row r="18" spans="1:9" ht="15.75" x14ac:dyDescent="0.25">
      <c r="A18" s="9" t="s">
        <v>297</v>
      </c>
      <c r="B18" s="39"/>
      <c r="C18" s="39"/>
      <c r="D18" s="39"/>
    </row>
    <row r="19" spans="1:9" x14ac:dyDescent="0.25">
      <c r="A19" s="544" t="s">
        <v>43</v>
      </c>
      <c r="B19" s="544"/>
      <c r="C19" s="544"/>
      <c r="D19" s="544"/>
      <c r="E19" s="544"/>
      <c r="F19" s="544"/>
    </row>
    <row r="20" spans="1:9" x14ac:dyDescent="0.25">
      <c r="A20" s="538"/>
      <c r="B20" s="538"/>
      <c r="C20" s="300"/>
      <c r="D20" s="40">
        <v>0.36249999999999999</v>
      </c>
      <c r="E20" s="40"/>
    </row>
    <row r="21" spans="1:9" ht="15.6" customHeight="1" x14ac:dyDescent="0.25">
      <c r="A21" s="503" t="s">
        <v>0</v>
      </c>
      <c r="B21" s="503" t="s">
        <v>1</v>
      </c>
      <c r="C21" s="94"/>
      <c r="D21" s="503" t="s">
        <v>2</v>
      </c>
      <c r="E21" s="521" t="s">
        <v>3</v>
      </c>
      <c r="F21" s="522"/>
      <c r="G21" s="525" t="s">
        <v>35</v>
      </c>
      <c r="H21" s="94" t="s">
        <v>5</v>
      </c>
      <c r="I21" s="503" t="s">
        <v>6</v>
      </c>
    </row>
    <row r="22" spans="1:9" ht="30" x14ac:dyDescent="0.25">
      <c r="A22" s="503"/>
      <c r="B22" s="503"/>
      <c r="C22" s="94"/>
      <c r="D22" s="503"/>
      <c r="E22" s="94" t="str">
        <f>'патриотика0,3625'!E21</f>
        <v>(1780,6 часа ×</v>
      </c>
      <c r="F22" s="94" t="s">
        <v>300</v>
      </c>
      <c r="G22" s="525"/>
      <c r="H22" s="94" t="s">
        <v>49</v>
      </c>
      <c r="I22" s="503"/>
    </row>
    <row r="23" spans="1:9" ht="15.75" customHeight="1" x14ac:dyDescent="0.25">
      <c r="A23" s="503"/>
      <c r="B23" s="503"/>
      <c r="C23" s="94"/>
      <c r="D23" s="503"/>
      <c r="E23" s="94" t="s">
        <v>4</v>
      </c>
      <c r="F23" s="49"/>
      <c r="G23" s="525"/>
      <c r="H23" s="94" t="s">
        <v>301</v>
      </c>
      <c r="I23" s="503"/>
    </row>
    <row r="24" spans="1:9" x14ac:dyDescent="0.25">
      <c r="A24" s="503">
        <v>1</v>
      </c>
      <c r="B24" s="503">
        <v>2</v>
      </c>
      <c r="C24" s="94"/>
      <c r="D24" s="503">
        <v>3</v>
      </c>
      <c r="E24" s="503" t="s">
        <v>339</v>
      </c>
      <c r="F24" s="503">
        <v>5</v>
      </c>
      <c r="G24" s="525" t="s">
        <v>7</v>
      </c>
      <c r="H24" s="94" t="s">
        <v>50</v>
      </c>
      <c r="I24" s="503" t="s">
        <v>51</v>
      </c>
    </row>
    <row r="25" spans="1:9" x14ac:dyDescent="0.25">
      <c r="A25" s="503"/>
      <c r="B25" s="503"/>
      <c r="C25" s="94"/>
      <c r="D25" s="503"/>
      <c r="E25" s="503"/>
      <c r="F25" s="503"/>
      <c r="G25" s="525"/>
      <c r="H25" s="50">
        <v>1780.6</v>
      </c>
      <c r="I25" s="503"/>
    </row>
    <row r="26" spans="1:9" x14ac:dyDescent="0.25">
      <c r="A26" s="51" t="str">
        <f>'патриотика0,3625'!A25</f>
        <v>Методист</v>
      </c>
      <c r="B26" s="82">
        <f>'патриотика0,3625'!B25</f>
        <v>81751.199999999997</v>
      </c>
      <c r="C26" s="82"/>
      <c r="D26" s="94">
        <f>'патриотика0,3625'!D25</f>
        <v>0.36249999999999999</v>
      </c>
      <c r="E26" s="52">
        <f>'патриотика0,3625'!E25</f>
        <v>645.46749999999997</v>
      </c>
      <c r="F26" s="53">
        <v>1</v>
      </c>
      <c r="G26" s="54">
        <f>'патриотика0,3625'!G25</f>
        <v>645.46749999999997</v>
      </c>
      <c r="H26" s="52">
        <f>(B26*12*1.302)/1780.6</f>
        <v>717.33165719420424</v>
      </c>
      <c r="I26" s="52">
        <f>'патриотика0,3625'!I25</f>
        <v>463014.27143999998</v>
      </c>
    </row>
    <row r="27" spans="1:9" x14ac:dyDescent="0.25">
      <c r="A27" s="118" t="str">
        <f>A12</f>
        <v>Специалист по работе с молодежью</v>
      </c>
      <c r="B27" s="164">
        <f>'патриотика0,3625'!B26</f>
        <v>64655.3</v>
      </c>
      <c r="C27" s="164"/>
      <c r="D27" s="94">
        <f>'патриотика0,3625'!D26</f>
        <v>2.0299999999999998</v>
      </c>
      <c r="E27" s="52">
        <f>'патриотика0,3625'!E26</f>
        <v>3614.6179999999995</v>
      </c>
      <c r="F27" s="53">
        <v>1</v>
      </c>
      <c r="G27" s="54">
        <f>'патриотика0,3625'!G26</f>
        <v>3614.6179999999995</v>
      </c>
      <c r="H27" s="52">
        <f>(B27*12*1.302)/1780.6</f>
        <v>567.3224796136135</v>
      </c>
      <c r="I27" s="52">
        <f>G27*H27-179754.11</f>
        <v>1870899.9366160003</v>
      </c>
    </row>
    <row r="28" spans="1:9" x14ac:dyDescent="0.25">
      <c r="A28" s="51" t="s">
        <v>8</v>
      </c>
      <c r="B28" s="54"/>
      <c r="C28" s="54"/>
      <c r="D28" s="94"/>
      <c r="E28" s="52"/>
      <c r="F28" s="53"/>
      <c r="G28" s="165"/>
      <c r="H28" s="83"/>
      <c r="I28" s="772">
        <f>SUM(I26:I27)</f>
        <v>2333914.2080560001</v>
      </c>
    </row>
    <row r="29" spans="1:9" hidden="1" x14ac:dyDescent="0.25">
      <c r="A29" s="139"/>
      <c r="B29" s="140"/>
      <c r="C29" s="140"/>
      <c r="D29" s="315"/>
      <c r="E29" s="141"/>
      <c r="F29" s="142"/>
    </row>
    <row r="30" spans="1:9" ht="14.45" hidden="1" customHeight="1" x14ac:dyDescent="0.25">
      <c r="A30" s="527" t="s">
        <v>164</v>
      </c>
      <c r="B30" s="527"/>
      <c r="C30" s="527"/>
      <c r="D30" s="527"/>
      <c r="E30" s="527"/>
      <c r="F30" s="527"/>
      <c r="G30" s="527"/>
      <c r="H30" s="527"/>
      <c r="I30" s="144"/>
    </row>
    <row r="31" spans="1:9" hidden="1" x14ac:dyDescent="0.25">
      <c r="A31" s="528" t="s">
        <v>58</v>
      </c>
      <c r="B31" s="531" t="s">
        <v>153</v>
      </c>
      <c r="C31" s="531"/>
      <c r="D31" s="531" t="s">
        <v>154</v>
      </c>
      <c r="E31" s="531"/>
      <c r="F31" s="531"/>
      <c r="G31" s="556"/>
      <c r="H31" s="556"/>
    </row>
    <row r="32" spans="1:9" hidden="1" x14ac:dyDescent="0.25">
      <c r="A32" s="529"/>
      <c r="B32" s="531"/>
      <c r="C32" s="531"/>
      <c r="D32" s="531" t="s">
        <v>155</v>
      </c>
      <c r="E32" s="528" t="s">
        <v>156</v>
      </c>
      <c r="F32" s="557" t="s">
        <v>157</v>
      </c>
      <c r="G32" s="528" t="s">
        <v>163</v>
      </c>
      <c r="H32" s="528" t="s">
        <v>6</v>
      </c>
    </row>
    <row r="33" spans="1:11" hidden="1" x14ac:dyDescent="0.25">
      <c r="A33" s="530"/>
      <c r="B33" s="531"/>
      <c r="C33" s="531"/>
      <c r="D33" s="531"/>
      <c r="E33" s="530"/>
      <c r="F33" s="557"/>
      <c r="G33" s="530"/>
      <c r="H33" s="530"/>
    </row>
    <row r="34" spans="1:11" hidden="1" x14ac:dyDescent="0.25">
      <c r="A34" s="210">
        <v>1</v>
      </c>
      <c r="B34" s="504">
        <v>2</v>
      </c>
      <c r="C34" s="505"/>
      <c r="D34" s="210">
        <v>3</v>
      </c>
      <c r="E34" s="210">
        <v>4</v>
      </c>
      <c r="F34" s="210">
        <v>5</v>
      </c>
      <c r="G34" s="167">
        <v>6</v>
      </c>
      <c r="H34" s="167">
        <v>7</v>
      </c>
    </row>
    <row r="35" spans="1:11" hidden="1" x14ac:dyDescent="0.25">
      <c r="A35" s="209" t="s">
        <v>91</v>
      </c>
      <c r="B35" s="209">
        <v>0.36699999999999999</v>
      </c>
      <c r="C35" s="293">
        <v>1</v>
      </c>
      <c r="D35" s="143">
        <v>2074.6</v>
      </c>
      <c r="E35" s="105">
        <f t="shared" ref="E35:E36" si="0">D35*12</f>
        <v>24895.199999999997</v>
      </c>
      <c r="F35" s="143">
        <f>18363.9*0.367</f>
        <v>6739.5513000000001</v>
      </c>
      <c r="G35" s="168">
        <f>F35*30.2%</f>
        <v>2035.3444926</v>
      </c>
      <c r="H35" s="168">
        <f>F35+G35</f>
        <v>8774.8957926000003</v>
      </c>
    </row>
    <row r="36" spans="1:11" hidden="1" x14ac:dyDescent="0.25">
      <c r="A36" s="209" t="s">
        <v>159</v>
      </c>
      <c r="B36" s="504">
        <f>5.6*0.367</f>
        <v>2.0551999999999997</v>
      </c>
      <c r="C36" s="505"/>
      <c r="D36" s="143">
        <f>1302.85*B36</f>
        <v>2677.6173199999994</v>
      </c>
      <c r="E36" s="105">
        <f t="shared" si="0"/>
        <v>32131.407839999993</v>
      </c>
      <c r="F36" s="143">
        <f>64311.87*0.367</f>
        <v>23602.456290000002</v>
      </c>
      <c r="G36" s="168">
        <f>F36*30.2%</f>
        <v>7127.9417995800004</v>
      </c>
      <c r="H36" s="168">
        <f>F36+G36</f>
        <v>30730.398089580001</v>
      </c>
    </row>
    <row r="37" spans="1:11" hidden="1" x14ac:dyDescent="0.25">
      <c r="A37" s="291"/>
      <c r="B37" s="506">
        <f>SUM(B35:C36)</f>
        <v>3.4221999999999997</v>
      </c>
      <c r="C37" s="506"/>
      <c r="D37" s="120">
        <f>SUM(D35:D36)</f>
        <v>4752.2173199999997</v>
      </c>
      <c r="E37" s="120">
        <f>SUM(E35:E36)</f>
        <v>57026.60783999999</v>
      </c>
      <c r="F37" s="120">
        <f>SUM(F35:F36)</f>
        <v>30342.007590000001</v>
      </c>
      <c r="G37" s="120">
        <f>SUM(G35:G36)</f>
        <v>9163.2862921800006</v>
      </c>
      <c r="H37" s="120"/>
    </row>
    <row r="38" spans="1:11" hidden="1" x14ac:dyDescent="0.25">
      <c r="A38" s="139"/>
      <c r="B38" s="140"/>
      <c r="C38" s="140"/>
      <c r="D38" s="315"/>
      <c r="E38" s="141"/>
      <c r="F38" s="142"/>
    </row>
    <row r="39" spans="1:11" ht="14.45" hidden="1" customHeight="1" x14ac:dyDescent="0.25">
      <c r="A39" s="527" t="s">
        <v>168</v>
      </c>
      <c r="B39" s="527"/>
      <c r="C39" s="527"/>
      <c r="D39" s="527"/>
      <c r="E39" s="527"/>
      <c r="F39" s="527"/>
      <c r="G39" s="527"/>
      <c r="H39" s="527"/>
      <c r="I39" s="144"/>
    </row>
    <row r="40" spans="1:11" ht="28.9" hidden="1" customHeight="1" x14ac:dyDescent="0.25">
      <c r="A40" s="528" t="s">
        <v>58</v>
      </c>
      <c r="B40" s="531" t="s">
        <v>153</v>
      </c>
      <c r="C40" s="531"/>
      <c r="D40" s="545" t="s">
        <v>154</v>
      </c>
      <c r="E40" s="546"/>
      <c r="F40" s="294"/>
      <c r="G40" s="35"/>
    </row>
    <row r="41" spans="1:11" ht="14.45" hidden="1" customHeight="1" x14ac:dyDescent="0.25">
      <c r="A41" s="529"/>
      <c r="B41" s="531"/>
      <c r="C41" s="531"/>
      <c r="D41" s="531" t="s">
        <v>155</v>
      </c>
      <c r="E41" s="528" t="s">
        <v>163</v>
      </c>
      <c r="F41" s="528" t="s">
        <v>167</v>
      </c>
      <c r="G41" s="35"/>
    </row>
    <row r="42" spans="1:11" hidden="1" x14ac:dyDescent="0.25">
      <c r="A42" s="530"/>
      <c r="B42" s="531"/>
      <c r="C42" s="531"/>
      <c r="D42" s="531"/>
      <c r="E42" s="530"/>
      <c r="F42" s="530"/>
      <c r="G42" s="35"/>
    </row>
    <row r="43" spans="1:11" hidden="1" x14ac:dyDescent="0.25">
      <c r="A43" s="210">
        <v>1</v>
      </c>
      <c r="B43" s="504">
        <v>2</v>
      </c>
      <c r="C43" s="505"/>
      <c r="D43" s="210">
        <v>3</v>
      </c>
      <c r="E43" s="167">
        <v>6</v>
      </c>
      <c r="F43" s="167">
        <v>7</v>
      </c>
      <c r="G43" s="35"/>
    </row>
    <row r="44" spans="1:11" hidden="1" x14ac:dyDescent="0.25">
      <c r="A44" s="209" t="s">
        <v>159</v>
      </c>
      <c r="B44" s="504">
        <f>5.6*0.367</f>
        <v>2.0551999999999997</v>
      </c>
      <c r="C44" s="505"/>
      <c r="D44" s="143">
        <v>4218.1400000000003</v>
      </c>
      <c r="E44" s="168">
        <f>D44*30.2%</f>
        <v>1273.8782800000001</v>
      </c>
      <c r="F44" s="168">
        <f>(E44+D44)*B44*12+0.64</f>
        <v>135446.991628672</v>
      </c>
      <c r="G44" s="35"/>
    </row>
    <row r="45" spans="1:11" hidden="1" x14ac:dyDescent="0.25">
      <c r="A45" s="291"/>
      <c r="B45" s="506">
        <f>SUM(B44:C44)</f>
        <v>2.0551999999999997</v>
      </c>
      <c r="C45" s="506"/>
      <c r="D45" s="120">
        <f>SUM(D44:D44)</f>
        <v>4218.1400000000003</v>
      </c>
      <c r="E45" s="120">
        <f>SUM(E44:E44)</f>
        <v>1273.8782800000001</v>
      </c>
      <c r="F45" s="120"/>
      <c r="G45" s="35"/>
    </row>
    <row r="46" spans="1:11" hidden="1" x14ac:dyDescent="0.25">
      <c r="A46" s="139"/>
      <c r="B46" s="140"/>
      <c r="C46" s="140"/>
      <c r="D46" s="315"/>
      <c r="E46" s="141"/>
      <c r="F46" s="142"/>
      <c r="J46" s="169"/>
    </row>
    <row r="47" spans="1:11" x14ac:dyDescent="0.25">
      <c r="A47" s="139"/>
      <c r="B47" s="140"/>
      <c r="C47" s="140"/>
      <c r="D47" s="315"/>
      <c r="E47" s="141"/>
      <c r="F47" s="142"/>
      <c r="J47" s="36"/>
    </row>
    <row r="48" spans="1:11" x14ac:dyDescent="0.25">
      <c r="A48" s="526" t="s">
        <v>57</v>
      </c>
      <c r="B48" s="526"/>
      <c r="C48" s="526"/>
      <c r="D48" s="526"/>
      <c r="E48" s="526"/>
      <c r="F48" s="526"/>
      <c r="J48" s="36">
        <f>I28+I82</f>
        <v>4112914.4345979998</v>
      </c>
      <c r="K48" s="35" t="s">
        <v>102</v>
      </c>
    </row>
    <row r="49" spans="1:11" ht="15.75" x14ac:dyDescent="0.25">
      <c r="A49" s="301" t="s">
        <v>79</v>
      </c>
      <c r="B49" s="41" t="s">
        <v>340</v>
      </c>
      <c r="C49" s="41"/>
      <c r="D49" s="41"/>
      <c r="E49" s="41"/>
      <c r="F49" s="41"/>
      <c r="J49" s="6">
        <f>'патриотика0,3625'!J43</f>
        <v>4112914.45</v>
      </c>
      <c r="K49" s="35" t="s">
        <v>103</v>
      </c>
    </row>
    <row r="50" spans="1:11" x14ac:dyDescent="0.25">
      <c r="D50" s="42">
        <f>D20</f>
        <v>0.36249999999999999</v>
      </c>
    </row>
    <row r="51" spans="1:11" x14ac:dyDescent="0.25">
      <c r="A51" s="503" t="s">
        <v>27</v>
      </c>
      <c r="B51" s="503"/>
      <c r="C51" s="94"/>
      <c r="D51" s="503" t="s">
        <v>11</v>
      </c>
      <c r="E51" s="523" t="s">
        <v>46</v>
      </c>
      <c r="F51" s="523" t="s">
        <v>15</v>
      </c>
      <c r="G51" s="507" t="s">
        <v>6</v>
      </c>
      <c r="J51" s="36">
        <f>J49-J48</f>
        <v>1.5402000397443771E-2</v>
      </c>
    </row>
    <row r="52" spans="1:11" hidden="1" x14ac:dyDescent="0.25">
      <c r="A52" s="503"/>
      <c r="B52" s="503"/>
      <c r="C52" s="94"/>
      <c r="D52" s="503"/>
      <c r="E52" s="524"/>
      <c r="F52" s="524"/>
      <c r="G52" s="508"/>
    </row>
    <row r="53" spans="1:11" x14ac:dyDescent="0.25">
      <c r="A53" s="521">
        <v>1</v>
      </c>
      <c r="B53" s="522"/>
      <c r="C53" s="298"/>
      <c r="D53" s="94">
        <v>2</v>
      </c>
      <c r="E53" s="53">
        <v>3</v>
      </c>
      <c r="F53" s="94">
        <v>4</v>
      </c>
      <c r="G53" s="55" t="s">
        <v>66</v>
      </c>
    </row>
    <row r="54" spans="1:11" ht="15.75" x14ac:dyDescent="0.25">
      <c r="A54" s="209" t="s">
        <v>185</v>
      </c>
      <c r="B54" s="316"/>
      <c r="C54" s="316"/>
      <c r="D54" s="210" t="s">
        <v>187</v>
      </c>
      <c r="E54" s="215">
        <f>25*D50*4</f>
        <v>36.25</v>
      </c>
      <c r="F54" s="385">
        <f>'патриотика0,3625'!F151</f>
        <v>450</v>
      </c>
      <c r="G54" s="55">
        <f>E54*F54</f>
        <v>16312.5</v>
      </c>
    </row>
    <row r="55" spans="1:11" ht="15.75" x14ac:dyDescent="0.25">
      <c r="A55" s="209" t="s">
        <v>186</v>
      </c>
      <c r="B55" s="316"/>
      <c r="C55" s="316"/>
      <c r="D55" s="210" t="s">
        <v>39</v>
      </c>
      <c r="E55" s="215">
        <f>25*D50</f>
        <v>9.0625</v>
      </c>
      <c r="F55" s="385">
        <f>'патриотика0,3625'!F152</f>
        <v>9000</v>
      </c>
      <c r="G55" s="55">
        <f t="shared" ref="G55:G56" si="1">E55*F55</f>
        <v>81562.5</v>
      </c>
    </row>
    <row r="56" spans="1:11" ht="15.75" x14ac:dyDescent="0.25">
      <c r="A56" s="209" t="s">
        <v>224</v>
      </c>
      <c r="B56" s="316"/>
      <c r="C56" s="316"/>
      <c r="D56" s="210" t="s">
        <v>187</v>
      </c>
      <c r="E56" s="215">
        <f>25*3*D50</f>
        <v>27.1875</v>
      </c>
      <c r="F56" s="385">
        <f>'патриотика0,3625'!F153</f>
        <v>2000</v>
      </c>
      <c r="G56" s="55">
        <f t="shared" si="1"/>
        <v>54375</v>
      </c>
    </row>
    <row r="57" spans="1:11" x14ac:dyDescent="0.25">
      <c r="A57" s="489" t="s">
        <v>56</v>
      </c>
      <c r="B57" s="490"/>
      <c r="C57" s="302"/>
      <c r="D57" s="56"/>
      <c r="E57" s="358"/>
      <c r="F57" s="358"/>
      <c r="G57" s="768">
        <f>SUM(G54:G56)</f>
        <v>152250</v>
      </c>
    </row>
    <row r="58" spans="1:11" x14ac:dyDescent="0.25">
      <c r="A58" s="57"/>
      <c r="B58" s="57"/>
      <c r="C58" s="57"/>
      <c r="D58" s="58"/>
      <c r="E58" s="58"/>
      <c r="F58" s="58"/>
      <c r="G58" s="59"/>
    </row>
    <row r="59" spans="1:11" x14ac:dyDescent="0.25">
      <c r="A59" s="526" t="s">
        <v>80</v>
      </c>
      <c r="B59" s="526"/>
      <c r="C59" s="526"/>
      <c r="D59" s="526"/>
      <c r="E59" s="526"/>
      <c r="F59" s="526"/>
    </row>
    <row r="60" spans="1:11" ht="14.45" customHeight="1" x14ac:dyDescent="0.25">
      <c r="D60" s="42"/>
      <c r="F60" s="35">
        <v>1</v>
      </c>
    </row>
    <row r="61" spans="1:11" x14ac:dyDescent="0.25">
      <c r="A61" s="503" t="s">
        <v>118</v>
      </c>
      <c r="B61" s="503"/>
      <c r="C61" s="94"/>
      <c r="D61" s="503" t="s">
        <v>11</v>
      </c>
      <c r="E61" s="523" t="s">
        <v>46</v>
      </c>
      <c r="F61" s="523" t="s">
        <v>15</v>
      </c>
      <c r="G61" s="507" t="s">
        <v>6</v>
      </c>
    </row>
    <row r="62" spans="1:11" ht="15" customHeight="1" x14ac:dyDescent="0.25">
      <c r="A62" s="503"/>
      <c r="B62" s="503"/>
      <c r="C62" s="94"/>
      <c r="D62" s="503"/>
      <c r="E62" s="524"/>
      <c r="F62" s="524"/>
      <c r="G62" s="508"/>
    </row>
    <row r="63" spans="1:11" x14ac:dyDescent="0.25">
      <c r="A63" s="532">
        <v>1</v>
      </c>
      <c r="B63" s="533"/>
      <c r="C63" s="298"/>
      <c r="D63" s="94">
        <v>2</v>
      </c>
      <c r="E63" s="303">
        <v>3</v>
      </c>
      <c r="F63" s="303">
        <v>4</v>
      </c>
      <c r="G63" s="55" t="s">
        <v>66</v>
      </c>
    </row>
    <row r="64" spans="1:11" ht="25.5" customHeight="1" x14ac:dyDescent="0.25">
      <c r="A64" s="421" t="s">
        <v>215</v>
      </c>
      <c r="B64" s="316"/>
      <c r="C64" s="263"/>
      <c r="D64" s="264" t="s">
        <v>189</v>
      </c>
      <c r="E64" s="346">
        <v>100</v>
      </c>
      <c r="F64" s="347">
        <v>500</v>
      </c>
      <c r="G64" s="55">
        <f t="shared" ref="G64:G67" si="2">E64*F64</f>
        <v>50000</v>
      </c>
    </row>
    <row r="65" spans="1:9" ht="25.5" customHeight="1" x14ac:dyDescent="0.25">
      <c r="A65" s="421" t="s">
        <v>280</v>
      </c>
      <c r="B65" s="316"/>
      <c r="C65" s="242"/>
      <c r="D65" s="180" t="s">
        <v>189</v>
      </c>
      <c r="E65" s="346">
        <v>1</v>
      </c>
      <c r="F65" s="347">
        <v>250000</v>
      </c>
      <c r="G65" s="55">
        <f t="shared" si="2"/>
        <v>250000</v>
      </c>
    </row>
    <row r="66" spans="1:9" x14ac:dyDescent="0.25">
      <c r="A66" s="769" t="s">
        <v>223</v>
      </c>
      <c r="B66" s="770"/>
      <c r="C66" s="147"/>
      <c r="D66" s="210" t="s">
        <v>189</v>
      </c>
      <c r="E66" s="161">
        <v>200</v>
      </c>
      <c r="F66" s="771">
        <v>1000</v>
      </c>
      <c r="G66" s="55">
        <f t="shared" si="2"/>
        <v>200000</v>
      </c>
    </row>
    <row r="67" spans="1:9" x14ac:dyDescent="0.25">
      <c r="A67" s="558" t="s">
        <v>341</v>
      </c>
      <c r="B67" s="558"/>
      <c r="C67" s="243"/>
      <c r="D67" s="88" t="s">
        <v>120</v>
      </c>
      <c r="E67" s="161">
        <v>100</v>
      </c>
      <c r="F67" s="347">
        <v>500</v>
      </c>
      <c r="G67" s="55">
        <f t="shared" si="2"/>
        <v>50000</v>
      </c>
    </row>
    <row r="68" spans="1:9" x14ac:dyDescent="0.25">
      <c r="A68" s="344"/>
      <c r="B68" s="345"/>
      <c r="C68" s="307"/>
      <c r="D68" s="56"/>
      <c r="E68" s="324"/>
      <c r="F68" s="348"/>
      <c r="G68" s="768">
        <f>SUM(G64:G67)</f>
        <v>550000</v>
      </c>
    </row>
    <row r="69" spans="1:9" x14ac:dyDescent="0.25">
      <c r="E69" s="36"/>
    </row>
    <row r="70" spans="1:9" ht="21.75" customHeight="1" x14ac:dyDescent="0.25">
      <c r="A70" s="547" t="str">
        <f>'патриотика0,3625'!A89</f>
        <v xml:space="preserve">1.     Расчеты (обоснования) выплат персоналу, непосредственно НЕ связанному с выполнением работы </v>
      </c>
      <c r="B70" s="547"/>
      <c r="C70" s="547"/>
      <c r="D70" s="547"/>
      <c r="E70" s="547"/>
      <c r="F70" s="547"/>
    </row>
    <row r="71" spans="1:9" x14ac:dyDescent="0.25">
      <c r="A71" s="43"/>
      <c r="B71" s="43"/>
      <c r="C71" s="43"/>
      <c r="D71" s="43"/>
      <c r="E71" s="43"/>
      <c r="F71" s="44">
        <f>D50</f>
        <v>0.36249999999999999</v>
      </c>
    </row>
    <row r="72" spans="1:9" ht="63" customHeight="1" x14ac:dyDescent="0.25">
      <c r="A72" s="560" t="s">
        <v>0</v>
      </c>
      <c r="B72" s="503" t="s">
        <v>1</v>
      </c>
      <c r="C72" s="94"/>
      <c r="D72" s="503" t="s">
        <v>2</v>
      </c>
      <c r="E72" s="521" t="s">
        <v>3</v>
      </c>
      <c r="F72" s="522"/>
      <c r="G72" s="525" t="s">
        <v>35</v>
      </c>
      <c r="H72" s="94" t="s">
        <v>5</v>
      </c>
      <c r="I72" s="503" t="s">
        <v>6</v>
      </c>
    </row>
    <row r="73" spans="1:9" ht="29.25" customHeight="1" x14ac:dyDescent="0.25">
      <c r="A73" s="562"/>
      <c r="B73" s="503"/>
      <c r="C73" s="94"/>
      <c r="D73" s="503"/>
      <c r="E73" s="94" t="str">
        <f>E22</f>
        <v>(1780,6 часа ×</v>
      </c>
      <c r="F73" s="94" t="s">
        <v>300</v>
      </c>
      <c r="G73" s="525"/>
      <c r="H73" s="94" t="s">
        <v>49</v>
      </c>
      <c r="I73" s="503"/>
    </row>
    <row r="74" spans="1:9" x14ac:dyDescent="0.25">
      <c r="A74" s="561"/>
      <c r="B74" s="503"/>
      <c r="C74" s="94"/>
      <c r="D74" s="503"/>
      <c r="E74" s="94" t="s">
        <v>4</v>
      </c>
      <c r="F74" s="49"/>
      <c r="G74" s="525"/>
      <c r="H74" s="94" t="s">
        <v>301</v>
      </c>
      <c r="I74" s="503"/>
    </row>
    <row r="75" spans="1:9" x14ac:dyDescent="0.25">
      <c r="A75" s="560">
        <v>1</v>
      </c>
      <c r="B75" s="503">
        <v>2</v>
      </c>
      <c r="C75" s="94"/>
      <c r="D75" s="503">
        <v>3</v>
      </c>
      <c r="E75" s="503" t="s">
        <v>299</v>
      </c>
      <c r="F75" s="503">
        <v>5</v>
      </c>
      <c r="G75" s="525" t="s">
        <v>7</v>
      </c>
      <c r="H75" s="94" t="s">
        <v>50</v>
      </c>
      <c r="I75" s="503" t="s">
        <v>51</v>
      </c>
    </row>
    <row r="76" spans="1:9" x14ac:dyDescent="0.25">
      <c r="A76" s="561"/>
      <c r="B76" s="503"/>
      <c r="C76" s="94"/>
      <c r="D76" s="503"/>
      <c r="E76" s="503"/>
      <c r="F76" s="503"/>
      <c r="G76" s="525"/>
      <c r="H76" s="50">
        <v>1780.6</v>
      </c>
      <c r="I76" s="503"/>
    </row>
    <row r="77" spans="1:9" x14ac:dyDescent="0.25">
      <c r="A77" s="350" t="s">
        <v>184</v>
      </c>
      <c r="B77" s="82">
        <f>'патриотика0,3625'!B96</f>
        <v>139589.71</v>
      </c>
      <c r="C77" s="82"/>
      <c r="D77" s="94">
        <f>1*F71</f>
        <v>0.36249999999999999</v>
      </c>
      <c r="E77" s="52">
        <f>D77*1780.6</f>
        <v>645.46749999999997</v>
      </c>
      <c r="F77" s="53">
        <v>1</v>
      </c>
      <c r="G77" s="54">
        <f>E77/F77</f>
        <v>645.46749999999997</v>
      </c>
      <c r="H77" s="52">
        <f>B77*1.302/1780.6*12</f>
        <v>1224.8397332584523</v>
      </c>
      <c r="I77" s="52">
        <f>G77*H77</f>
        <v>790594.24052700005</v>
      </c>
    </row>
    <row r="78" spans="1:9" x14ac:dyDescent="0.25">
      <c r="A78" s="349" t="s">
        <v>139</v>
      </c>
      <c r="B78" s="82">
        <f>'патриотика0,3625'!B97</f>
        <v>37355.22</v>
      </c>
      <c r="C78" s="164"/>
      <c r="D78" s="94">
        <f>1*F71</f>
        <v>0.36249999999999999</v>
      </c>
      <c r="E78" s="52">
        <f>D78*1780.6</f>
        <v>645.46749999999997</v>
      </c>
      <c r="F78" s="53">
        <v>1</v>
      </c>
      <c r="G78" s="54">
        <f t="shared" ref="G78:G81" si="3">E78/F78</f>
        <v>645.46749999999997</v>
      </c>
      <c r="H78" s="52">
        <f>B78*1.302/1780.6*12</f>
        <v>327.77600655958668</v>
      </c>
      <c r="I78" s="52">
        <f>G78*H78</f>
        <v>211568.759514</v>
      </c>
    </row>
    <row r="79" spans="1:9" x14ac:dyDescent="0.25">
      <c r="A79" s="349" t="s">
        <v>85</v>
      </c>
      <c r="B79" s="82">
        <f>'патриотика0,3625'!B98</f>
        <v>37355.22</v>
      </c>
      <c r="C79" s="54"/>
      <c r="D79" s="94">
        <f>0.5*F71</f>
        <v>0.18124999999999999</v>
      </c>
      <c r="E79" s="52">
        <f>D79*1780.6</f>
        <v>322.73374999999999</v>
      </c>
      <c r="F79" s="53">
        <v>1</v>
      </c>
      <c r="G79" s="54">
        <f t="shared" si="3"/>
        <v>322.73374999999999</v>
      </c>
      <c r="H79" s="52">
        <f>B79*1.302/1780.6*12</f>
        <v>327.77600655958668</v>
      </c>
      <c r="I79" s="52">
        <f>G79*H79</f>
        <v>105784.379757</v>
      </c>
    </row>
    <row r="80" spans="1:9" x14ac:dyDescent="0.25">
      <c r="A80" s="351" t="s">
        <v>140</v>
      </c>
      <c r="B80" s="82">
        <f>'патриотика0,3625'!B99</f>
        <v>37355.22</v>
      </c>
      <c r="C80" s="304"/>
      <c r="D80" s="94">
        <f>1*F71</f>
        <v>0.36249999999999999</v>
      </c>
      <c r="E80" s="52">
        <f>D80*1780.6</f>
        <v>645.46749999999997</v>
      </c>
      <c r="F80" s="53">
        <v>1</v>
      </c>
      <c r="G80" s="54">
        <f t="shared" si="3"/>
        <v>645.46749999999997</v>
      </c>
      <c r="H80" s="52">
        <f>B80*1.302/1780.6*12</f>
        <v>327.77600655958668</v>
      </c>
      <c r="I80" s="52">
        <f>G80*H80</f>
        <v>211568.759514</v>
      </c>
    </row>
    <row r="81" spans="1:9" x14ac:dyDescent="0.25">
      <c r="A81" s="349" t="str">
        <f>'патриотика0,3625'!A100</f>
        <v>Старший специалист</v>
      </c>
      <c r="B81" s="747">
        <f>'патриотика0,3625'!B100</f>
        <v>81127.899999999994</v>
      </c>
      <c r="C81" s="748"/>
      <c r="D81" s="749">
        <f>F71</f>
        <v>0.36249999999999999</v>
      </c>
      <c r="E81" s="52">
        <f>D81*1780.6</f>
        <v>645.46749999999997</v>
      </c>
      <c r="F81" s="750">
        <v>1</v>
      </c>
      <c r="G81" s="54">
        <f t="shared" si="3"/>
        <v>645.46749999999997</v>
      </c>
      <c r="H81" s="52">
        <f>B81*1.302/1780.6*12</f>
        <v>711.86246748287101</v>
      </c>
      <c r="I81" s="52">
        <f>G81*H81</f>
        <v>459484.08723</v>
      </c>
    </row>
    <row r="82" spans="1:9" ht="15" customHeight="1" x14ac:dyDescent="0.25">
      <c r="A82" s="535" t="s">
        <v>28</v>
      </c>
      <c r="B82" s="536"/>
      <c r="C82" s="536"/>
      <c r="D82" s="536"/>
      <c r="E82" s="536"/>
      <c r="F82" s="537"/>
      <c r="G82" s="299"/>
      <c r="H82" s="299"/>
      <c r="I82" s="443">
        <f>SUM(I77:I81)</f>
        <v>1779000.226542</v>
      </c>
    </row>
    <row r="83" spans="1:9" x14ac:dyDescent="0.25">
      <c r="A83" s="145"/>
      <c r="B83" s="145"/>
      <c r="C83" s="145"/>
      <c r="D83" s="145"/>
      <c r="E83" s="145"/>
      <c r="F83" s="145"/>
      <c r="G83" s="166"/>
    </row>
    <row r="84" spans="1:9" x14ac:dyDescent="0.25">
      <c r="A84" s="145"/>
      <c r="B84" s="145"/>
      <c r="C84" s="145"/>
      <c r="D84" s="145"/>
      <c r="E84" s="145"/>
      <c r="F84" s="145"/>
      <c r="G84" s="166"/>
    </row>
    <row r="85" spans="1:9" s="41" customFormat="1" ht="14.45" customHeight="1" x14ac:dyDescent="0.25">
      <c r="A85" s="559" t="s">
        <v>289</v>
      </c>
      <c r="B85" s="559"/>
      <c r="C85" s="559"/>
      <c r="D85" s="559"/>
      <c r="E85" s="559"/>
      <c r="F85" s="559"/>
      <c r="G85" s="559"/>
      <c r="H85" s="559"/>
    </row>
    <row r="86" spans="1:9" s="41" customFormat="1" ht="14.45" customHeight="1" x14ac:dyDescent="0.25">
      <c r="A86" s="528" t="s">
        <v>58</v>
      </c>
      <c r="B86" s="564" t="s">
        <v>153</v>
      </c>
      <c r="C86" s="565"/>
      <c r="D86" s="545"/>
      <c r="E86" s="534"/>
      <c r="F86" s="546"/>
      <c r="G86" s="119"/>
      <c r="H86" s="119"/>
    </row>
    <row r="87" spans="1:9" s="41" customFormat="1" ht="14.45" customHeight="1" x14ac:dyDescent="0.25">
      <c r="A87" s="529"/>
      <c r="B87" s="566"/>
      <c r="C87" s="567"/>
      <c r="D87" s="570" t="s">
        <v>157</v>
      </c>
      <c r="E87" s="529" t="s">
        <v>163</v>
      </c>
      <c r="F87" s="529" t="s">
        <v>6</v>
      </c>
    </row>
    <row r="88" spans="1:9" s="41" customFormat="1" x14ac:dyDescent="0.25">
      <c r="A88" s="530"/>
      <c r="B88" s="568"/>
      <c r="C88" s="569"/>
      <c r="D88" s="571"/>
      <c r="E88" s="530"/>
      <c r="F88" s="530"/>
    </row>
    <row r="89" spans="1:9" s="41" customFormat="1" x14ac:dyDescent="0.25">
      <c r="A89" s="210">
        <v>1</v>
      </c>
      <c r="B89" s="504">
        <v>2</v>
      </c>
      <c r="C89" s="505"/>
      <c r="D89" s="210">
        <v>5</v>
      </c>
      <c r="E89" s="210">
        <v>6</v>
      </c>
      <c r="F89" s="210">
        <v>7</v>
      </c>
    </row>
    <row r="90" spans="1:9" s="41" customFormat="1" x14ac:dyDescent="0.25">
      <c r="A90" s="209" t="s">
        <v>160</v>
      </c>
      <c r="B90" s="210">
        <f>'патриотика0,3625'!B108</f>
        <v>0.36249999999999999</v>
      </c>
      <c r="C90" s="293"/>
      <c r="D90" s="143">
        <f>'патриотика0,3625'!D108</f>
        <v>82821.36</v>
      </c>
      <c r="E90" s="174">
        <f t="shared" ref="E90:E92" si="4">D90*30.2%</f>
        <v>25012.050719999999</v>
      </c>
      <c r="F90" s="174">
        <f>(D90+E90)*B90</f>
        <v>39089.611385999997</v>
      </c>
    </row>
    <row r="91" spans="1:9" s="41" customFormat="1" x14ac:dyDescent="0.25">
      <c r="A91" s="209" t="s">
        <v>161</v>
      </c>
      <c r="B91" s="210">
        <f>'патриотика0,3625'!B109</f>
        <v>0.36249999999999999</v>
      </c>
      <c r="C91" s="293"/>
      <c r="D91" s="143">
        <f>'патриотика0,3625'!D109</f>
        <v>41405.160000000003</v>
      </c>
      <c r="E91" s="174">
        <f t="shared" si="4"/>
        <v>12504.358320000001</v>
      </c>
      <c r="F91" s="174">
        <f t="shared" ref="F91" si="5">(D91+E91)*B91</f>
        <v>19542.200391000002</v>
      </c>
    </row>
    <row r="92" spans="1:9" s="41" customFormat="1" x14ac:dyDescent="0.25">
      <c r="A92" s="209" t="s">
        <v>140</v>
      </c>
      <c r="B92" s="210">
        <f>'патриотика0,3625'!B110</f>
        <v>0.36249999999999999</v>
      </c>
      <c r="C92" s="293"/>
      <c r="D92" s="143">
        <f>'патриотика0,3625'!D110</f>
        <v>82802.039999999994</v>
      </c>
      <c r="E92" s="174">
        <f t="shared" si="4"/>
        <v>25006.216079999998</v>
      </c>
      <c r="F92" s="174">
        <f>(D92+E92)*B92-0.05</f>
        <v>39080.442828999992</v>
      </c>
    </row>
    <row r="93" spans="1:9" s="41" customFormat="1" x14ac:dyDescent="0.25">
      <c r="A93" s="146"/>
      <c r="B93" s="291"/>
      <c r="C93" s="147"/>
      <c r="D93" s="120">
        <v>0</v>
      </c>
      <c r="E93" s="120">
        <v>0</v>
      </c>
      <c r="F93" s="773">
        <f>SUM(F90:F92)</f>
        <v>97712.254605999988</v>
      </c>
    </row>
    <row r="94" spans="1:9" x14ac:dyDescent="0.25">
      <c r="A94" s="145"/>
      <c r="B94" s="145"/>
      <c r="C94" s="145"/>
      <c r="D94" s="145"/>
      <c r="E94" s="145"/>
      <c r="F94" s="145"/>
      <c r="G94" s="166"/>
    </row>
    <row r="95" spans="1:9" hidden="1" x14ac:dyDescent="0.25">
      <c r="A95" s="512" t="s">
        <v>108</v>
      </c>
      <c r="B95" s="512"/>
      <c r="C95" s="512"/>
      <c r="D95" s="512"/>
      <c r="E95" s="512"/>
      <c r="F95" s="512"/>
    </row>
    <row r="96" spans="1:9" ht="38.25" hidden="1" x14ac:dyDescent="0.25">
      <c r="A96" s="209" t="s">
        <v>109</v>
      </c>
      <c r="B96" s="210" t="s">
        <v>110</v>
      </c>
      <c r="C96" s="316"/>
      <c r="D96" s="210" t="s">
        <v>114</v>
      </c>
      <c r="E96" s="210" t="s">
        <v>111</v>
      </c>
      <c r="F96" s="210" t="s">
        <v>112</v>
      </c>
      <c r="G96" s="305" t="s">
        <v>6</v>
      </c>
    </row>
    <row r="97" spans="1:7" hidden="1" x14ac:dyDescent="0.25">
      <c r="A97" s="209">
        <v>1</v>
      </c>
      <c r="B97" s="210">
        <v>2</v>
      </c>
      <c r="C97" s="316"/>
      <c r="D97" s="210">
        <v>3</v>
      </c>
      <c r="E97" s="210">
        <v>4</v>
      </c>
      <c r="F97" s="210">
        <v>5</v>
      </c>
      <c r="G97" s="265" t="s">
        <v>291</v>
      </c>
    </row>
    <row r="98" spans="1:7" hidden="1" x14ac:dyDescent="0.25">
      <c r="A98" s="210" t="s">
        <v>113</v>
      </c>
      <c r="B98" s="210">
        <v>1</v>
      </c>
      <c r="C98" s="210"/>
      <c r="D98" s="210">
        <v>12</v>
      </c>
      <c r="E98" s="210">
        <v>75</v>
      </c>
      <c r="F98" s="105">
        <v>0</v>
      </c>
      <c r="G98" s="84">
        <f>F98*F71</f>
        <v>0</v>
      </c>
    </row>
    <row r="99" spans="1:7" ht="14.45" hidden="1" customHeight="1" x14ac:dyDescent="0.25">
      <c r="A99" s="119"/>
      <c r="B99" s="119"/>
      <c r="C99" s="119"/>
      <c r="D99" s="119"/>
      <c r="E99" s="291" t="s">
        <v>86</v>
      </c>
      <c r="F99" s="120"/>
      <c r="G99" s="266">
        <f>G98</f>
        <v>0</v>
      </c>
    </row>
    <row r="100" spans="1:7" x14ac:dyDescent="0.25">
      <c r="A100" s="46"/>
      <c r="B100" s="45"/>
      <c r="C100" s="45"/>
      <c r="D100" s="45"/>
      <c r="E100" s="45"/>
      <c r="F100" s="45"/>
    </row>
    <row r="101" spans="1:7" ht="15.75" x14ac:dyDescent="0.25">
      <c r="A101" s="563" t="s">
        <v>12</v>
      </c>
      <c r="B101" s="563"/>
      <c r="C101" s="563"/>
      <c r="D101" s="563"/>
      <c r="E101" s="563"/>
      <c r="F101" s="563"/>
    </row>
    <row r="102" spans="1:7" x14ac:dyDescent="0.25">
      <c r="A102" s="513"/>
      <c r="B102" s="513"/>
      <c r="C102" s="513"/>
      <c r="D102" s="513"/>
      <c r="E102" s="513"/>
      <c r="F102" s="45"/>
    </row>
    <row r="103" spans="1:7" x14ac:dyDescent="0.25">
      <c r="A103" s="45"/>
      <c r="B103" s="45"/>
      <c r="C103" s="45"/>
      <c r="D103" s="45"/>
      <c r="E103" s="45"/>
      <c r="F103" s="47">
        <f>F71</f>
        <v>0.36249999999999999</v>
      </c>
    </row>
    <row r="104" spans="1:7" x14ac:dyDescent="0.25">
      <c r="A104" s="516" t="s">
        <v>13</v>
      </c>
      <c r="B104" s="516" t="s">
        <v>11</v>
      </c>
      <c r="C104" s="309"/>
      <c r="D104" s="516" t="s">
        <v>14</v>
      </c>
      <c r="E104" s="516" t="s">
        <v>15</v>
      </c>
      <c r="F104" s="516" t="s">
        <v>6</v>
      </c>
    </row>
    <row r="105" spans="1:7" x14ac:dyDescent="0.25">
      <c r="A105" s="516"/>
      <c r="B105" s="516"/>
      <c r="C105" s="309"/>
      <c r="D105" s="516"/>
      <c r="E105" s="516"/>
      <c r="F105" s="516"/>
    </row>
    <row r="106" spans="1:7" x14ac:dyDescent="0.25">
      <c r="A106" s="309">
        <v>1</v>
      </c>
      <c r="B106" s="309">
        <v>2</v>
      </c>
      <c r="C106" s="309"/>
      <c r="D106" s="309">
        <v>3</v>
      </c>
      <c r="E106" s="309">
        <v>4</v>
      </c>
      <c r="F106" s="309" t="s">
        <v>87</v>
      </c>
    </row>
    <row r="107" spans="1:7" ht="15.75" x14ac:dyDescent="0.25">
      <c r="A107" s="209" t="str">
        <f>'патриотика0,3625'!A129</f>
        <v>Теплоэнергия</v>
      </c>
      <c r="B107" s="330" t="s">
        <v>18</v>
      </c>
      <c r="C107" s="210"/>
      <c r="D107" s="105">
        <f>'патриотика0,3625'!D129</f>
        <v>19.9375</v>
      </c>
      <c r="E107" s="105">
        <f>'патриотика0,3625'!E129</f>
        <v>4250</v>
      </c>
      <c r="F107" s="54">
        <f>D107*E107</f>
        <v>84734.375</v>
      </c>
    </row>
    <row r="108" spans="1:7" ht="18.75" x14ac:dyDescent="0.25">
      <c r="A108" s="209" t="str">
        <f>'патриотика0,3625'!A130</f>
        <v xml:space="preserve">Водоснабжение </v>
      </c>
      <c r="B108" s="330" t="s">
        <v>190</v>
      </c>
      <c r="C108" s="210"/>
      <c r="D108" s="105">
        <f>'патриотика0,3625'!D130</f>
        <v>38.533749999999998</v>
      </c>
      <c r="E108" s="105">
        <f>'патриотика0,3625'!E130</f>
        <v>75</v>
      </c>
      <c r="F108" s="54">
        <f t="shared" ref="F108:F112" si="6">D108*E108</f>
        <v>2890.03125</v>
      </c>
    </row>
    <row r="109" spans="1:7" ht="18.75" x14ac:dyDescent="0.25">
      <c r="A109" s="209" t="str">
        <f>'патриотика0,3625'!A131</f>
        <v>Водоотведение (септик)</v>
      </c>
      <c r="B109" s="330" t="s">
        <v>52</v>
      </c>
      <c r="C109" s="210"/>
      <c r="D109" s="105">
        <f>'патриотика0,3625'!D131</f>
        <v>0.36249999999999999</v>
      </c>
      <c r="E109" s="105">
        <f>'патриотика0,3625'!E131</f>
        <v>38604.550000000003</v>
      </c>
      <c r="F109" s="54">
        <f t="shared" si="6"/>
        <v>13994.149375000001</v>
      </c>
    </row>
    <row r="110" spans="1:7" ht="15.75" x14ac:dyDescent="0.25">
      <c r="A110" s="209" t="str">
        <f>'патриотика0,3625'!A132</f>
        <v>Электроэнергия</v>
      </c>
      <c r="B110" s="330" t="s">
        <v>81</v>
      </c>
      <c r="C110" s="210"/>
      <c r="D110" s="105">
        <f>'патриотика0,3625'!D132</f>
        <v>2.1749999999999998</v>
      </c>
      <c r="E110" s="105">
        <f>'патриотика0,3625'!E132</f>
        <v>8026.54</v>
      </c>
      <c r="F110" s="54">
        <f t="shared" si="6"/>
        <v>17457.7245</v>
      </c>
    </row>
    <row r="111" spans="1:7" x14ac:dyDescent="0.25">
      <c r="A111" s="209" t="str">
        <f>'патриотика0,3625'!A133</f>
        <v>ТКО</v>
      </c>
      <c r="B111" s="309" t="s">
        <v>22</v>
      </c>
      <c r="C111" s="210"/>
      <c r="D111" s="105">
        <f>'патриотика0,3625'!D133</f>
        <v>3.2624999999999997</v>
      </c>
      <c r="E111" s="105">
        <f>'патриотика0,3625'!E133</f>
        <v>2655.05</v>
      </c>
      <c r="F111" s="54">
        <f t="shared" si="6"/>
        <v>8662.1006249999991</v>
      </c>
    </row>
    <row r="112" spans="1:7" ht="15.75" x14ac:dyDescent="0.25">
      <c r="A112" s="209" t="str">
        <f>'патриотика0,3625'!A134</f>
        <v>Электроэнергия (резерв)</v>
      </c>
      <c r="B112" s="330" t="s">
        <v>81</v>
      </c>
      <c r="C112" s="210"/>
      <c r="D112" s="105">
        <f>'патриотика0,3625'!D134</f>
        <v>0.36249999999999999</v>
      </c>
      <c r="E112" s="105">
        <f>'патриотика0,3625'!E134</f>
        <v>17618.27</v>
      </c>
      <c r="F112" s="54">
        <f t="shared" si="6"/>
        <v>6386.622875</v>
      </c>
    </row>
    <row r="113" spans="1:7" x14ac:dyDescent="0.25">
      <c r="A113" s="517"/>
      <c r="B113" s="518"/>
      <c r="C113" s="518"/>
      <c r="D113" s="518"/>
      <c r="E113" s="519"/>
      <c r="F113" s="774">
        <f>SUM(F107:F112)</f>
        <v>134125.00362500001</v>
      </c>
    </row>
    <row r="114" spans="1:7" ht="15" hidden="1" customHeight="1" x14ac:dyDescent="0.25">
      <c r="A114" s="520" t="s">
        <v>42</v>
      </c>
      <c r="B114" s="520"/>
      <c r="C114" s="520"/>
      <c r="D114" s="520"/>
      <c r="E114" s="520"/>
      <c r="F114" s="520"/>
    </row>
    <row r="115" spans="1:7" hidden="1" x14ac:dyDescent="0.25">
      <c r="A115" s="301" t="s">
        <v>79</v>
      </c>
      <c r="B115" s="41" t="s">
        <v>188</v>
      </c>
      <c r="C115" s="41"/>
      <c r="D115" s="41"/>
      <c r="E115" s="41"/>
      <c r="F115" s="41"/>
    </row>
    <row r="116" spans="1:7" hidden="1" x14ac:dyDescent="0.25">
      <c r="D116" s="42">
        <f>F103</f>
        <v>0.36249999999999999</v>
      </c>
    </row>
    <row r="117" spans="1:7" hidden="1" x14ac:dyDescent="0.25">
      <c r="A117" s="521" t="s">
        <v>105</v>
      </c>
      <c r="B117" s="522"/>
      <c r="C117" s="94"/>
      <c r="D117" s="94" t="s">
        <v>11</v>
      </c>
      <c r="E117" s="94" t="s">
        <v>46</v>
      </c>
      <c r="F117" s="94" t="s">
        <v>15</v>
      </c>
      <c r="G117" s="296" t="s">
        <v>6</v>
      </c>
    </row>
    <row r="118" spans="1:7" hidden="1" x14ac:dyDescent="0.25">
      <c r="A118" s="521">
        <v>1</v>
      </c>
      <c r="B118" s="522"/>
      <c r="C118" s="298"/>
      <c r="D118" s="94">
        <v>2</v>
      </c>
      <c r="E118" s="94">
        <v>3</v>
      </c>
      <c r="F118" s="94">
        <v>4</v>
      </c>
      <c r="G118" s="60" t="s">
        <v>66</v>
      </c>
    </row>
    <row r="119" spans="1:7" hidden="1" x14ac:dyDescent="0.25">
      <c r="A119" s="514" t="str">
        <f>A54</f>
        <v>Суточные</v>
      </c>
      <c r="B119" s="515"/>
      <c r="C119" s="308"/>
      <c r="D119" s="94" t="str">
        <f>D54</f>
        <v>сутки</v>
      </c>
      <c r="E119" s="213">
        <f>D116</f>
        <v>0.36249999999999999</v>
      </c>
      <c r="F119" s="305">
        <f>F54</f>
        <v>450</v>
      </c>
      <c r="G119" s="60">
        <f>E119*F119</f>
        <v>163.125</v>
      </c>
    </row>
    <row r="120" spans="1:7" hidden="1" x14ac:dyDescent="0.25">
      <c r="A120" s="514" t="str">
        <f>A55</f>
        <v>Проезд</v>
      </c>
      <c r="B120" s="515"/>
      <c r="C120" s="308"/>
      <c r="D120" s="94" t="str">
        <f>D55</f>
        <v xml:space="preserve">Ед. </v>
      </c>
      <c r="E120" s="213">
        <v>0.33500000000000002</v>
      </c>
      <c r="F120" s="305">
        <f>F55</f>
        <v>9000</v>
      </c>
      <c r="G120" s="60">
        <f>E120*F120</f>
        <v>3015</v>
      </c>
    </row>
    <row r="121" spans="1:7" hidden="1" x14ac:dyDescent="0.25">
      <c r="A121" s="514" t="str">
        <f>A56</f>
        <v xml:space="preserve">Проживание </v>
      </c>
      <c r="B121" s="515"/>
      <c r="C121" s="308"/>
      <c r="D121" s="94" t="str">
        <f>D56</f>
        <v>сутки</v>
      </c>
      <c r="E121" s="213">
        <v>0.33500000000000002</v>
      </c>
      <c r="F121" s="305">
        <f>F56</f>
        <v>2000</v>
      </c>
      <c r="G121" s="60">
        <f>E121*F121-0.25</f>
        <v>669.75</v>
      </c>
    </row>
    <row r="122" spans="1:7" hidden="1" x14ac:dyDescent="0.25">
      <c r="A122" s="489" t="s">
        <v>104</v>
      </c>
      <c r="B122" s="490"/>
      <c r="C122" s="302"/>
      <c r="D122" s="56"/>
      <c r="E122" s="61"/>
      <c r="F122" s="61"/>
      <c r="G122" s="259">
        <v>0</v>
      </c>
    </row>
    <row r="123" spans="1:7" x14ac:dyDescent="0.25">
      <c r="A123" s="501" t="s">
        <v>36</v>
      </c>
      <c r="B123" s="501"/>
      <c r="C123" s="501"/>
      <c r="D123" s="501"/>
      <c r="E123" s="501"/>
      <c r="F123" s="501"/>
    </row>
    <row r="124" spans="1:7" x14ac:dyDescent="0.25">
      <c r="D124" s="48">
        <f>D116</f>
        <v>0.36249999999999999</v>
      </c>
    </row>
    <row r="125" spans="1:7" x14ac:dyDescent="0.25">
      <c r="A125" s="503" t="s">
        <v>24</v>
      </c>
      <c r="B125" s="503" t="s">
        <v>11</v>
      </c>
      <c r="C125" s="94"/>
      <c r="D125" s="503" t="s">
        <v>46</v>
      </c>
      <c r="E125" s="503" t="s">
        <v>15</v>
      </c>
      <c r="F125" s="509" t="s">
        <v>175</v>
      </c>
      <c r="G125" s="510" t="s">
        <v>6</v>
      </c>
    </row>
    <row r="126" spans="1:7" ht="3.6" customHeight="1" x14ac:dyDescent="0.25">
      <c r="A126" s="503"/>
      <c r="B126" s="503"/>
      <c r="C126" s="94"/>
      <c r="D126" s="503"/>
      <c r="E126" s="503"/>
      <c r="F126" s="509"/>
      <c r="G126" s="510"/>
    </row>
    <row r="127" spans="1:7" x14ac:dyDescent="0.25">
      <c r="A127" s="94">
        <v>1</v>
      </c>
      <c r="B127" s="94">
        <v>2</v>
      </c>
      <c r="C127" s="94"/>
      <c r="D127" s="94">
        <v>3</v>
      </c>
      <c r="E127" s="94">
        <v>4</v>
      </c>
      <c r="F127" s="94">
        <v>5</v>
      </c>
      <c r="G127" s="60" t="s">
        <v>67</v>
      </c>
    </row>
    <row r="128" spans="1:7" ht="15.75" x14ac:dyDescent="0.25">
      <c r="A128" s="386" t="s">
        <v>230</v>
      </c>
      <c r="B128" s="210" t="s">
        <v>189</v>
      </c>
      <c r="C128" s="210"/>
      <c r="D128" s="366">
        <f>'патриотика0,3625'!D160</f>
        <v>36.25</v>
      </c>
      <c r="E128" s="359">
        <f>'патриотика0,3625'!E160</f>
        <v>2.5</v>
      </c>
      <c r="F128" s="94">
        <v>12</v>
      </c>
      <c r="G128" s="60">
        <f t="shared" ref="G128:G130" si="7">D128*E128*F128</f>
        <v>1087.5</v>
      </c>
    </row>
    <row r="129" spans="1:7" ht="15.75" x14ac:dyDescent="0.25">
      <c r="A129" s="386" t="s">
        <v>231</v>
      </c>
      <c r="B129" s="210" t="s">
        <v>189</v>
      </c>
      <c r="C129" s="210"/>
      <c r="D129" s="366">
        <f>'патриотика0,3625'!D161</f>
        <v>73.525874999999999</v>
      </c>
      <c r="E129" s="359">
        <f>'патриотика0,3625'!E161</f>
        <v>6</v>
      </c>
      <c r="F129" s="94">
        <v>12</v>
      </c>
      <c r="G129" s="60">
        <f>D129*E129*F129+0.09</f>
        <v>5293.9530000000004</v>
      </c>
    </row>
    <row r="130" spans="1:7" ht="15.75" x14ac:dyDescent="0.25">
      <c r="A130" s="386" t="s">
        <v>174</v>
      </c>
      <c r="B130" s="210" t="s">
        <v>189</v>
      </c>
      <c r="C130" s="210"/>
      <c r="D130" s="366">
        <f>'патриотика0,3625'!D162</f>
        <v>0.36249999999999999</v>
      </c>
      <c r="E130" s="359">
        <f>'патриотика0,3625'!E162</f>
        <v>2183</v>
      </c>
      <c r="F130" s="94">
        <v>12</v>
      </c>
      <c r="G130" s="60">
        <f t="shared" si="7"/>
        <v>9496.0499999999993</v>
      </c>
    </row>
    <row r="131" spans="1:7" ht="15.75" x14ac:dyDescent="0.25">
      <c r="A131" s="386" t="s">
        <v>232</v>
      </c>
      <c r="B131" s="210" t="s">
        <v>189</v>
      </c>
      <c r="C131" s="210"/>
      <c r="D131" s="366">
        <f>'патриотика0,3625'!D163</f>
        <v>0.36249999999999999</v>
      </c>
      <c r="E131" s="359">
        <f>'патриотика0,3625'!E163</f>
        <v>15000</v>
      </c>
      <c r="F131" s="94">
        <v>12</v>
      </c>
      <c r="G131" s="60">
        <f>D131*E131*F131</f>
        <v>65250</v>
      </c>
    </row>
    <row r="132" spans="1:7" x14ac:dyDescent="0.25">
      <c r="A132" s="511" t="s">
        <v>26</v>
      </c>
      <c r="B132" s="511"/>
      <c r="C132" s="511"/>
      <c r="D132" s="511"/>
      <c r="E132" s="511"/>
      <c r="F132" s="511"/>
      <c r="G132" s="772">
        <f>SUM(G128:G131)</f>
        <v>81127.502999999997</v>
      </c>
    </row>
    <row r="133" spans="1:7" x14ac:dyDescent="0.25">
      <c r="A133" s="501" t="s">
        <v>53</v>
      </c>
      <c r="B133" s="501"/>
      <c r="C133" s="501"/>
      <c r="D133" s="501"/>
      <c r="E133" s="501"/>
      <c r="F133" s="501"/>
    </row>
    <row r="134" spans="1:7" x14ac:dyDescent="0.25">
      <c r="D134" s="48">
        <f>D124</f>
        <v>0.36249999999999999</v>
      </c>
    </row>
    <row r="135" spans="1:7" x14ac:dyDescent="0.25">
      <c r="A135" s="503" t="s">
        <v>191</v>
      </c>
      <c r="B135" s="503" t="s">
        <v>11</v>
      </c>
      <c r="C135" s="94"/>
      <c r="D135" s="503" t="s">
        <v>46</v>
      </c>
      <c r="E135" s="503" t="s">
        <v>15</v>
      </c>
      <c r="F135" s="503" t="s">
        <v>25</v>
      </c>
      <c r="G135" s="507" t="s">
        <v>6</v>
      </c>
    </row>
    <row r="136" spans="1:7" hidden="1" x14ac:dyDescent="0.25">
      <c r="A136" s="503"/>
      <c r="B136" s="503"/>
      <c r="C136" s="94"/>
      <c r="D136" s="503"/>
      <c r="E136" s="503"/>
      <c r="F136" s="503"/>
      <c r="G136" s="508"/>
    </row>
    <row r="137" spans="1:7" x14ac:dyDescent="0.25">
      <c r="A137" s="94">
        <v>1</v>
      </c>
      <c r="B137" s="94">
        <v>2</v>
      </c>
      <c r="C137" s="94"/>
      <c r="D137" s="94">
        <v>3</v>
      </c>
      <c r="E137" s="94">
        <v>4</v>
      </c>
      <c r="F137" s="94">
        <v>5</v>
      </c>
      <c r="G137" s="55" t="s">
        <v>68</v>
      </c>
    </row>
    <row r="138" spans="1:7" hidden="1" x14ac:dyDescent="0.25">
      <c r="A138" s="118" t="s">
        <v>201</v>
      </c>
      <c r="B138" s="94" t="s">
        <v>120</v>
      </c>
      <c r="C138" s="94"/>
      <c r="D138" s="94">
        <v>0</v>
      </c>
      <c r="E138" s="94">
        <v>0</v>
      </c>
      <c r="F138" s="94">
        <v>1</v>
      </c>
      <c r="G138" s="55">
        <f>D138*E138</f>
        <v>0</v>
      </c>
    </row>
    <row r="139" spans="1:7" x14ac:dyDescent="0.25">
      <c r="A139" s="51" t="str">
        <f>'патриотика0,3625'!A171</f>
        <v>Провоз груза 140 мест (1 место=500 руб)</v>
      </c>
      <c r="B139" s="94" t="s">
        <v>22</v>
      </c>
      <c r="C139" s="94"/>
      <c r="D139" s="94">
        <f>1*D134</f>
        <v>0.36249999999999999</v>
      </c>
      <c r="E139" s="305">
        <f>'патриотика0,3625'!E171</f>
        <v>70000</v>
      </c>
      <c r="F139" s="94">
        <v>1</v>
      </c>
      <c r="G139" s="55">
        <f>D139*E139*F139</f>
        <v>25375</v>
      </c>
    </row>
    <row r="140" spans="1:7" x14ac:dyDescent="0.25">
      <c r="A140" s="498" t="s">
        <v>54</v>
      </c>
      <c r="B140" s="499"/>
      <c r="C140" s="499"/>
      <c r="D140" s="499"/>
      <c r="E140" s="499"/>
      <c r="F140" s="500"/>
      <c r="G140" s="775">
        <f>SUM(G138:G139)</f>
        <v>25375</v>
      </c>
    </row>
    <row r="141" spans="1:7" x14ac:dyDescent="0.25">
      <c r="A141" s="501" t="s">
        <v>19</v>
      </c>
      <c r="B141" s="501"/>
      <c r="C141" s="501"/>
      <c r="D141" s="501"/>
      <c r="E141" s="501"/>
      <c r="F141" s="501"/>
    </row>
    <row r="142" spans="1:7" x14ac:dyDescent="0.25">
      <c r="A142" s="502" t="s">
        <v>20</v>
      </c>
      <c r="B142" s="502"/>
      <c r="C142" s="502"/>
      <c r="D142" s="502"/>
      <c r="E142" s="502"/>
      <c r="F142" s="502"/>
    </row>
    <row r="143" spans="1:7" x14ac:dyDescent="0.25">
      <c r="D143" s="48">
        <f>D134</f>
        <v>0.36249999999999999</v>
      </c>
    </row>
    <row r="144" spans="1:7" x14ac:dyDescent="0.25">
      <c r="A144" s="503" t="s">
        <v>21</v>
      </c>
      <c r="B144" s="503" t="s">
        <v>11</v>
      </c>
      <c r="C144" s="94"/>
      <c r="D144" s="503" t="s">
        <v>14</v>
      </c>
      <c r="E144" s="503" t="s">
        <v>15</v>
      </c>
      <c r="F144" s="503" t="s">
        <v>6</v>
      </c>
    </row>
    <row r="145" spans="1:6" x14ac:dyDescent="0.25">
      <c r="A145" s="503"/>
      <c r="B145" s="503"/>
      <c r="C145" s="94"/>
      <c r="D145" s="503"/>
      <c r="E145" s="503"/>
      <c r="F145" s="503"/>
    </row>
    <row r="146" spans="1:6" x14ac:dyDescent="0.25">
      <c r="A146" s="303">
        <v>1</v>
      </c>
      <c r="B146" s="303">
        <v>2</v>
      </c>
      <c r="C146" s="303"/>
      <c r="D146" s="303">
        <v>3</v>
      </c>
      <c r="E146" s="303">
        <v>7</v>
      </c>
      <c r="F146" s="303" t="s">
        <v>177</v>
      </c>
    </row>
    <row r="147" spans="1:6" x14ac:dyDescent="0.25">
      <c r="A147" s="401" t="str">
        <f>'патриотика0,3625'!A178</f>
        <v xml:space="preserve">Тех обслуживание систем пожарной сигнализации  </v>
      </c>
      <c r="B147" s="210" t="str">
        <f t="shared" ref="B147:B148" si="8">$B$139</f>
        <v>договор</v>
      </c>
      <c r="C147" s="303"/>
      <c r="D147" s="303">
        <f>'патриотика0,3625'!D178</f>
        <v>4.3499999999999996</v>
      </c>
      <c r="E147" s="303">
        <f>'патриотика0,3625'!E178</f>
        <v>1000</v>
      </c>
      <c r="F147" s="305">
        <f t="shared" ref="F147:F148" si="9">D147*E147</f>
        <v>4350</v>
      </c>
    </row>
    <row r="148" spans="1:6" x14ac:dyDescent="0.25">
      <c r="A148" s="401" t="str">
        <f>'патриотика0,3625'!A179</f>
        <v xml:space="preserve">Уборка территории от снега </v>
      </c>
      <c r="B148" s="210" t="str">
        <f t="shared" si="8"/>
        <v>договор</v>
      </c>
      <c r="C148" s="303"/>
      <c r="D148" s="303">
        <f>'патриотика0,3625'!D179</f>
        <v>1.45</v>
      </c>
      <c r="E148" s="303">
        <f>'патриотика0,3625'!E179</f>
        <v>20000.02</v>
      </c>
      <c r="F148" s="305">
        <f t="shared" si="9"/>
        <v>29000.028999999999</v>
      </c>
    </row>
    <row r="149" spans="1:6" x14ac:dyDescent="0.25">
      <c r="A149" s="401" t="str">
        <f>'патриотика0,3625'!A180</f>
        <v>Профилактическая дезинфекция, дератизация</v>
      </c>
      <c r="B149" s="210" t="str">
        <f>$B$139</f>
        <v>договор</v>
      </c>
      <c r="C149" s="210"/>
      <c r="D149" s="303">
        <f>'патриотика0,3625'!D180</f>
        <v>1.45</v>
      </c>
      <c r="E149" s="303">
        <f>'патриотика0,3625'!E180</f>
        <v>1845.93</v>
      </c>
      <c r="F149" s="305">
        <f>D149*E149</f>
        <v>2676.5985000000001</v>
      </c>
    </row>
    <row r="150" spans="1:6" x14ac:dyDescent="0.25">
      <c r="A150" s="401" t="str">
        <f>'патриотика0,3625'!A181</f>
        <v>Обслуживание системы видеонаблюдения</v>
      </c>
      <c r="B150" s="210" t="str">
        <f t="shared" ref="B150:B161" si="10">$B$139</f>
        <v>договор</v>
      </c>
      <c r="C150" s="88"/>
      <c r="D150" s="303">
        <f>'патриотика0,3625'!D181</f>
        <v>4.3499999999999996</v>
      </c>
      <c r="E150" s="303">
        <f>'патриотика0,3625'!E181</f>
        <v>3000</v>
      </c>
      <c r="F150" s="305">
        <f t="shared" ref="F150:F172" si="11">D150*E150</f>
        <v>13049.999999999998</v>
      </c>
    </row>
    <row r="151" spans="1:6" ht="30" x14ac:dyDescent="0.25">
      <c r="A151" s="401" t="str">
        <f>'патриотика0,3625'!A182</f>
        <v>Комплексное обслуживание системы тепловодоснабжения и конструктивных элементов здания</v>
      </c>
      <c r="B151" s="210" t="str">
        <f t="shared" si="10"/>
        <v>договор</v>
      </c>
      <c r="C151" s="88"/>
      <c r="D151" s="303">
        <f>'патриотика0,3625'!D182</f>
        <v>0.36249999999999999</v>
      </c>
      <c r="E151" s="303">
        <f>'патриотика0,3625'!E182</f>
        <v>50000</v>
      </c>
      <c r="F151" s="305">
        <f t="shared" si="11"/>
        <v>18125</v>
      </c>
    </row>
    <row r="152" spans="1:6" ht="30" customHeight="1" x14ac:dyDescent="0.25">
      <c r="A152" s="401" t="str">
        <f>'патриотика0,3625'!A183</f>
        <v>Договор осмотр технического состояния автомобиля</v>
      </c>
      <c r="B152" s="210" t="str">
        <f t="shared" si="10"/>
        <v>договор</v>
      </c>
      <c r="C152" s="88"/>
      <c r="D152" s="303">
        <f>'патриотика0,3625'!D183</f>
        <v>89.899999999999991</v>
      </c>
      <c r="E152" s="303">
        <f>'патриотика0,3625'!E183</f>
        <v>260</v>
      </c>
      <c r="F152" s="305">
        <f t="shared" si="11"/>
        <v>23373.999999999996</v>
      </c>
    </row>
    <row r="153" spans="1:6" x14ac:dyDescent="0.25">
      <c r="A153" s="401" t="str">
        <f>'патриотика0,3625'!A184</f>
        <v>услуги автосервиса</v>
      </c>
      <c r="B153" s="210" t="str">
        <f t="shared" si="10"/>
        <v>договор</v>
      </c>
      <c r="C153" s="88"/>
      <c r="D153" s="303">
        <f>'патриотика0,3625'!D184</f>
        <v>3.625</v>
      </c>
      <c r="E153" s="303">
        <f>'патриотика0,3625'!E184</f>
        <v>2013.62</v>
      </c>
      <c r="F153" s="305">
        <f t="shared" si="11"/>
        <v>7299.3724999999995</v>
      </c>
    </row>
    <row r="154" spans="1:6" x14ac:dyDescent="0.25">
      <c r="A154" s="401" t="str">
        <f>'патриотика0,3625'!A185</f>
        <v>Возмещение мед осмотра (112/212)</v>
      </c>
      <c r="B154" s="210" t="str">
        <f t="shared" si="10"/>
        <v>договор</v>
      </c>
      <c r="C154" s="88"/>
      <c r="D154" s="303">
        <f>'патриотика0,3625'!D185</f>
        <v>0.72499999999999998</v>
      </c>
      <c r="E154" s="303">
        <f>'патриотика0,3625'!E185</f>
        <v>5000</v>
      </c>
      <c r="F154" s="305">
        <f t="shared" si="11"/>
        <v>3625</v>
      </c>
    </row>
    <row r="155" spans="1:6" x14ac:dyDescent="0.25">
      <c r="A155" s="401" t="str">
        <f>'патриотика0,3625'!A186</f>
        <v>Услуги СЕМИС подписка</v>
      </c>
      <c r="B155" s="210" t="str">
        <f t="shared" si="10"/>
        <v>договор</v>
      </c>
      <c r="C155" s="88"/>
      <c r="D155" s="303">
        <f>'патриотика0,3625'!D186</f>
        <v>0.36249999999999999</v>
      </c>
      <c r="E155" s="303">
        <f>'патриотика0,3625'!E186</f>
        <v>2100</v>
      </c>
      <c r="F155" s="305">
        <f t="shared" si="11"/>
        <v>761.25</v>
      </c>
    </row>
    <row r="156" spans="1:6" x14ac:dyDescent="0.25">
      <c r="A156" s="401" t="str">
        <f>'патриотика0,3625'!A187</f>
        <v>Предрейсовое медицинское обследование 496 раз*89руб</v>
      </c>
      <c r="B156" s="210" t="str">
        <f t="shared" si="10"/>
        <v>договор</v>
      </c>
      <c r="C156" s="249"/>
      <c r="D156" s="303">
        <f>'патриотика0,3625'!D187</f>
        <v>179.79999999999998</v>
      </c>
      <c r="E156" s="303">
        <f>'патриотика0,3625'!E187</f>
        <v>89</v>
      </c>
      <c r="F156" s="305">
        <f t="shared" si="11"/>
        <v>16002.199999999999</v>
      </c>
    </row>
    <row r="157" spans="1:6" x14ac:dyDescent="0.25">
      <c r="A157" s="401" t="str">
        <f>'патриотика0,3625'!A188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57" s="210" t="str">
        <f t="shared" si="10"/>
        <v>договор</v>
      </c>
      <c r="C157" s="88"/>
      <c r="D157" s="303">
        <f>'патриотика0,3625'!D188</f>
        <v>4.3499999999999996</v>
      </c>
      <c r="E157" s="303">
        <f>'патриотика0,3625'!E188</f>
        <v>16000</v>
      </c>
      <c r="F157" s="305">
        <f t="shared" si="11"/>
        <v>69600</v>
      </c>
    </row>
    <row r="158" spans="1:6" x14ac:dyDescent="0.25">
      <c r="A158" s="401" t="str">
        <f>'патриотика0,3625'!A189</f>
        <v>Страховая премия по полису ОСАГО за УАЗ</v>
      </c>
      <c r="B158" s="210" t="str">
        <f t="shared" si="10"/>
        <v>договор</v>
      </c>
      <c r="C158" s="88"/>
      <c r="D158" s="303">
        <f>'патриотика0,3625'!D189</f>
        <v>0.36249999999999999</v>
      </c>
      <c r="E158" s="303">
        <f>'патриотика0,3625'!E189</f>
        <v>26000</v>
      </c>
      <c r="F158" s="305">
        <f t="shared" si="11"/>
        <v>9425</v>
      </c>
    </row>
    <row r="159" spans="1:6" x14ac:dyDescent="0.25">
      <c r="A159" s="401" t="str">
        <f>'патриотика0,3625'!A190</f>
        <v>Приобретение программного обеспечения</v>
      </c>
      <c r="B159" s="210" t="str">
        <f t="shared" si="10"/>
        <v>договор</v>
      </c>
      <c r="C159" s="88"/>
      <c r="D159" s="303">
        <f>'патриотика0,3625'!D190</f>
        <v>1.45</v>
      </c>
      <c r="E159" s="303">
        <f>'патриотика0,3625'!E190</f>
        <v>13939</v>
      </c>
      <c r="F159" s="305">
        <f t="shared" si="11"/>
        <v>20211.55</v>
      </c>
    </row>
    <row r="160" spans="1:6" x14ac:dyDescent="0.25">
      <c r="A160" s="401" t="str">
        <f>'патриотика0,3625'!A191</f>
        <v>Оплата пени, штрафов (853/291)</v>
      </c>
      <c r="B160" s="210" t="str">
        <f t="shared" si="10"/>
        <v>договор</v>
      </c>
      <c r="C160" s="88"/>
      <c r="D160" s="303">
        <f>'патриотика0,3625'!D191</f>
        <v>1.8125</v>
      </c>
      <c r="E160" s="303">
        <f>'патриотика0,3625'!E191</f>
        <v>1000</v>
      </c>
      <c r="F160" s="305">
        <f t="shared" si="11"/>
        <v>1812.5</v>
      </c>
    </row>
    <row r="161" spans="1:6" hidden="1" x14ac:dyDescent="0.25">
      <c r="A161" s="303">
        <f>'патриотика0,3625'!A194</f>
        <v>0</v>
      </c>
      <c r="B161" s="210" t="str">
        <f t="shared" si="10"/>
        <v>договор</v>
      </c>
      <c r="C161" s="250"/>
      <c r="D161" s="369">
        <f>5*D143</f>
        <v>1.8125</v>
      </c>
      <c r="E161" s="371">
        <v>100</v>
      </c>
      <c r="F161" s="305">
        <v>0</v>
      </c>
    </row>
    <row r="162" spans="1:6" hidden="1" x14ac:dyDescent="0.25">
      <c r="A162" s="387"/>
      <c r="B162" s="324"/>
      <c r="C162" s="388"/>
      <c r="D162" s="324"/>
      <c r="E162" s="389">
        <v>9600</v>
      </c>
      <c r="F162" s="230">
        <f t="shared" si="11"/>
        <v>0</v>
      </c>
    </row>
    <row r="163" spans="1:6" hidden="1" x14ac:dyDescent="0.25">
      <c r="A163" s="248"/>
      <c r="B163" s="210"/>
      <c r="C163" s="250"/>
      <c r="D163" s="210"/>
      <c r="E163" s="251">
        <v>9500</v>
      </c>
      <c r="F163" s="305">
        <f t="shared" si="11"/>
        <v>0</v>
      </c>
    </row>
    <row r="164" spans="1:6" hidden="1" x14ac:dyDescent="0.25">
      <c r="A164" s="248"/>
      <c r="B164" s="210"/>
      <c r="C164" s="250"/>
      <c r="D164" s="210"/>
      <c r="E164" s="251">
        <v>5000</v>
      </c>
      <c r="F164" s="305">
        <f t="shared" si="11"/>
        <v>0</v>
      </c>
    </row>
    <row r="165" spans="1:6" hidden="1" x14ac:dyDescent="0.25">
      <c r="A165" s="248"/>
      <c r="B165" s="210"/>
      <c r="C165" s="250"/>
      <c r="D165" s="210"/>
      <c r="E165" s="251">
        <v>15000</v>
      </c>
      <c r="F165" s="305">
        <f t="shared" si="11"/>
        <v>0</v>
      </c>
    </row>
    <row r="166" spans="1:6" hidden="1" x14ac:dyDescent="0.25">
      <c r="A166" s="87"/>
      <c r="B166" s="210"/>
      <c r="C166" s="88"/>
      <c r="D166" s="210"/>
      <c r="E166" s="324">
        <v>2000</v>
      </c>
      <c r="F166" s="305">
        <f t="shared" si="11"/>
        <v>0</v>
      </c>
    </row>
    <row r="167" spans="1:6" hidden="1" x14ac:dyDescent="0.25">
      <c r="A167" s="87"/>
      <c r="B167" s="210"/>
      <c r="C167" s="88"/>
      <c r="D167" s="210"/>
      <c r="E167" s="324">
        <v>2000</v>
      </c>
      <c r="F167" s="305">
        <f t="shared" si="11"/>
        <v>0</v>
      </c>
    </row>
    <row r="168" spans="1:6" hidden="1" x14ac:dyDescent="0.25">
      <c r="A168" s="87"/>
      <c r="B168" s="210"/>
      <c r="C168" s="88"/>
      <c r="D168" s="210"/>
      <c r="E168" s="324">
        <v>2000</v>
      </c>
      <c r="F168" s="305">
        <f t="shared" si="11"/>
        <v>0</v>
      </c>
    </row>
    <row r="169" spans="1:6" hidden="1" x14ac:dyDescent="0.25">
      <c r="A169" s="87"/>
      <c r="B169" s="210"/>
      <c r="C169" s="88"/>
      <c r="D169" s="210"/>
      <c r="E169" s="324">
        <v>2000</v>
      </c>
      <c r="F169" s="305">
        <f t="shared" si="11"/>
        <v>0</v>
      </c>
    </row>
    <row r="170" spans="1:6" hidden="1" x14ac:dyDescent="0.25">
      <c r="A170" s="87"/>
      <c r="B170" s="210"/>
      <c r="C170" s="88"/>
      <c r="D170" s="210"/>
      <c r="E170" s="324">
        <v>2000</v>
      </c>
      <c r="F170" s="305">
        <f t="shared" si="11"/>
        <v>0</v>
      </c>
    </row>
    <row r="171" spans="1:6" hidden="1" x14ac:dyDescent="0.25">
      <c r="A171" s="87"/>
      <c r="B171" s="210"/>
      <c r="C171" s="88"/>
      <c r="D171" s="210"/>
      <c r="E171" s="324">
        <v>2500</v>
      </c>
      <c r="F171" s="305">
        <f t="shared" si="11"/>
        <v>0</v>
      </c>
    </row>
    <row r="172" spans="1:6" hidden="1" x14ac:dyDescent="0.25">
      <c r="A172" s="87"/>
      <c r="B172" s="210"/>
      <c r="C172" s="88"/>
      <c r="D172" s="210"/>
      <c r="E172" s="210">
        <v>7500</v>
      </c>
      <c r="F172" s="305">
        <f t="shared" si="11"/>
        <v>0</v>
      </c>
    </row>
    <row r="173" spans="1:6" x14ac:dyDescent="0.25">
      <c r="A173" s="491" t="s">
        <v>23</v>
      </c>
      <c r="B173" s="492"/>
      <c r="C173" s="492"/>
      <c r="D173" s="492"/>
      <c r="E173" s="493"/>
      <c r="F173" s="776">
        <f>SUM(F147:F172)</f>
        <v>219312.5</v>
      </c>
    </row>
    <row r="174" spans="1:6" x14ac:dyDescent="0.25">
      <c r="A174" s="494" t="s">
        <v>29</v>
      </c>
      <c r="B174" s="495"/>
      <c r="C174" s="495"/>
      <c r="D174" s="495"/>
      <c r="E174" s="495"/>
      <c r="F174" s="496"/>
    </row>
    <row r="175" spans="1:6" x14ac:dyDescent="0.25">
      <c r="A175" s="378">
        <f>D143</f>
        <v>0.36249999999999999</v>
      </c>
      <c r="B175" s="379"/>
      <c r="C175" s="379"/>
      <c r="D175" s="379"/>
      <c r="E175" s="379"/>
      <c r="F175" s="380"/>
    </row>
    <row r="176" spans="1:6" x14ac:dyDescent="0.25">
      <c r="A176" s="497" t="s">
        <v>30</v>
      </c>
      <c r="B176" s="497" t="s">
        <v>11</v>
      </c>
      <c r="C176" s="314"/>
      <c r="D176" s="497" t="s">
        <v>14</v>
      </c>
      <c r="E176" s="497" t="s">
        <v>15</v>
      </c>
      <c r="F176" s="497" t="s">
        <v>6</v>
      </c>
    </row>
    <row r="177" spans="1:7" x14ac:dyDescent="0.25">
      <c r="A177" s="497"/>
      <c r="B177" s="497"/>
      <c r="C177" s="314"/>
      <c r="D177" s="497"/>
      <c r="E177" s="497"/>
      <c r="F177" s="497"/>
    </row>
    <row r="178" spans="1:7" x14ac:dyDescent="0.25">
      <c r="A178" s="314">
        <v>1</v>
      </c>
      <c r="B178" s="314">
        <v>2</v>
      </c>
      <c r="C178" s="314"/>
      <c r="D178" s="314">
        <v>3</v>
      </c>
      <c r="E178" s="314">
        <v>4</v>
      </c>
      <c r="F178" s="314" t="s">
        <v>107</v>
      </c>
    </row>
    <row r="179" spans="1:7" x14ac:dyDescent="0.25">
      <c r="A179" s="423" t="str">
        <f>'патриотика0,3625'!A210</f>
        <v>Обучение персонала</v>
      </c>
      <c r="B179" s="314" t="s">
        <v>22</v>
      </c>
      <c r="C179" s="314"/>
      <c r="D179" s="314">
        <f>'патриотика0,3625'!D210</f>
        <v>0.36249999999999999</v>
      </c>
      <c r="E179" s="314">
        <f>'патриотика0,3625'!E210</f>
        <v>80000</v>
      </c>
      <c r="F179" s="203">
        <f t="shared" ref="F179:F180" si="12">D179*E179</f>
        <v>29000</v>
      </c>
    </row>
    <row r="180" spans="1:7" x14ac:dyDescent="0.25">
      <c r="A180" s="423" t="str">
        <f>'патриотика0,3625'!A211</f>
        <v>Пиломатериал</v>
      </c>
      <c r="B180" s="314" t="s">
        <v>22</v>
      </c>
      <c r="C180" s="314"/>
      <c r="D180" s="314">
        <f>'патриотика0,3625'!D211</f>
        <v>2.5375000000000001</v>
      </c>
      <c r="E180" s="314">
        <f>'патриотика0,3625'!E211</f>
        <v>22000</v>
      </c>
      <c r="F180" s="203">
        <f t="shared" si="12"/>
        <v>55825</v>
      </c>
    </row>
    <row r="181" spans="1:7" x14ac:dyDescent="0.25">
      <c r="A181" s="423" t="str">
        <f>'патриотика0,3625'!A212</f>
        <v>Тонеры для картриджей Kyocera</v>
      </c>
      <c r="B181" s="204" t="s">
        <v>82</v>
      </c>
      <c r="C181" s="201"/>
      <c r="D181" s="314">
        <f>'патриотика0,3625'!D212</f>
        <v>1.8125</v>
      </c>
      <c r="E181" s="314">
        <f>'патриотика0,3625'!E212</f>
        <v>2500</v>
      </c>
      <c r="F181" s="203">
        <f>D181*E181</f>
        <v>4531.25</v>
      </c>
      <c r="G181" s="390"/>
    </row>
    <row r="182" spans="1:7" x14ac:dyDescent="0.25">
      <c r="A182" s="423" t="str">
        <f>'патриотика0,3625'!A213</f>
        <v>Комплект тонеров для цветного принтера Canon</v>
      </c>
      <c r="B182" s="204" t="s">
        <v>82</v>
      </c>
      <c r="C182" s="201"/>
      <c r="D182" s="314">
        <f>'патриотика0,3625'!D213</f>
        <v>3.625</v>
      </c>
      <c r="E182" s="314">
        <f>'патриотика0,3625'!E213</f>
        <v>4500</v>
      </c>
      <c r="F182" s="203">
        <f>D182*E182</f>
        <v>16312.5</v>
      </c>
      <c r="G182" s="390"/>
    </row>
    <row r="183" spans="1:7" ht="15" customHeight="1" x14ac:dyDescent="0.25">
      <c r="A183" s="423" t="str">
        <f>'патриотика0,3625'!A214</f>
        <v>Комплект тонера для цветного принтера Hp</v>
      </c>
      <c r="B183" s="204" t="s">
        <v>82</v>
      </c>
      <c r="C183" s="201"/>
      <c r="D183" s="314">
        <f>'патриотика0,3625'!D214</f>
        <v>0.72499999999999998</v>
      </c>
      <c r="E183" s="314">
        <f>'патриотика0,3625'!E214</f>
        <v>13000</v>
      </c>
      <c r="F183" s="203">
        <f t="shared" ref="F183:F222" si="13">D183*E183</f>
        <v>9425</v>
      </c>
      <c r="G183" s="390"/>
    </row>
    <row r="184" spans="1:7" ht="15" customHeight="1" x14ac:dyDescent="0.25">
      <c r="A184" s="423" t="str">
        <f>'патриотика0,3625'!A215</f>
        <v>Флеш накопители  16 гб</v>
      </c>
      <c r="B184" s="204" t="s">
        <v>82</v>
      </c>
      <c r="C184" s="201"/>
      <c r="D184" s="314">
        <f>'патриотика0,3625'!D215</f>
        <v>2.5375000000000001</v>
      </c>
      <c r="E184" s="314">
        <f>'патриотика0,3625'!E215</f>
        <v>1000</v>
      </c>
      <c r="F184" s="203">
        <f t="shared" si="13"/>
        <v>2537.5</v>
      </c>
      <c r="G184" s="390"/>
    </row>
    <row r="185" spans="1:7" ht="15" customHeight="1" x14ac:dyDescent="0.25">
      <c r="A185" s="423" t="str">
        <f>'патриотика0,3625'!A216</f>
        <v>Флеш накопители  64 гб</v>
      </c>
      <c r="B185" s="204" t="s">
        <v>82</v>
      </c>
      <c r="C185" s="201"/>
      <c r="D185" s="314">
        <f>'патриотика0,3625'!D216</f>
        <v>1.8125</v>
      </c>
      <c r="E185" s="314">
        <f>'патриотика0,3625'!E216</f>
        <v>2100</v>
      </c>
      <c r="F185" s="203">
        <f t="shared" si="13"/>
        <v>3806.25</v>
      </c>
      <c r="G185" s="390"/>
    </row>
    <row r="186" spans="1:7" x14ac:dyDescent="0.25">
      <c r="A186" s="423" t="str">
        <f>'патриотика0,3625'!A217</f>
        <v>Мышь USB</v>
      </c>
      <c r="B186" s="204" t="s">
        <v>82</v>
      </c>
      <c r="C186" s="201"/>
      <c r="D186" s="314">
        <f>'патриотика0,3625'!D217</f>
        <v>1.45</v>
      </c>
      <c r="E186" s="314">
        <f>'патриотика0,3625'!E217</f>
        <v>500</v>
      </c>
      <c r="F186" s="203">
        <f t="shared" si="13"/>
        <v>725</v>
      </c>
      <c r="G186" s="390"/>
    </row>
    <row r="187" spans="1:7" x14ac:dyDescent="0.25">
      <c r="A187" s="423" t="str">
        <f>'патриотика0,3625'!A218</f>
        <v xml:space="preserve">Мешки для мусора </v>
      </c>
      <c r="B187" s="204" t="s">
        <v>82</v>
      </c>
      <c r="C187" s="201"/>
      <c r="D187" s="314">
        <f>'патриотика0,3625'!D218</f>
        <v>72.5</v>
      </c>
      <c r="E187" s="314">
        <f>'патриотика0,3625'!E218</f>
        <v>100</v>
      </c>
      <c r="F187" s="203">
        <f t="shared" si="13"/>
        <v>7250</v>
      </c>
      <c r="G187" s="390"/>
    </row>
    <row r="188" spans="1:7" x14ac:dyDescent="0.25">
      <c r="A188" s="423" t="str">
        <f>'патриотика0,3625'!A219</f>
        <v>Жидкое мыло</v>
      </c>
      <c r="B188" s="204" t="s">
        <v>82</v>
      </c>
      <c r="C188" s="201"/>
      <c r="D188" s="314">
        <f>'патриотика0,3625'!D219</f>
        <v>5.4375</v>
      </c>
      <c r="E188" s="314">
        <f>'патриотика0,3625'!E219</f>
        <v>300</v>
      </c>
      <c r="F188" s="203">
        <f t="shared" si="13"/>
        <v>1631.25</v>
      </c>
      <c r="G188" s="390"/>
    </row>
    <row r="189" spans="1:7" x14ac:dyDescent="0.25">
      <c r="A189" s="423" t="str">
        <f>'патриотика0,3625'!A220</f>
        <v>Туалетная бумага</v>
      </c>
      <c r="B189" s="204" t="s">
        <v>82</v>
      </c>
      <c r="C189" s="201"/>
      <c r="D189" s="314">
        <f>'патриотика0,3625'!D220</f>
        <v>36.25</v>
      </c>
      <c r="E189" s="314">
        <f>'патриотика0,3625'!E220</f>
        <v>25</v>
      </c>
      <c r="F189" s="203">
        <f t="shared" si="13"/>
        <v>906.25</v>
      </c>
      <c r="G189" s="390"/>
    </row>
    <row r="190" spans="1:7" ht="15" customHeight="1" x14ac:dyDescent="0.25">
      <c r="A190" s="423" t="str">
        <f>'патриотика0,3625'!A221</f>
        <v>Тряпки для мытья</v>
      </c>
      <c r="B190" s="204" t="s">
        <v>82</v>
      </c>
      <c r="C190" s="201"/>
      <c r="D190" s="314">
        <f>'патриотика0,3625'!D221</f>
        <v>14.5</v>
      </c>
      <c r="E190" s="314">
        <f>'патриотика0,3625'!E221</f>
        <v>40</v>
      </c>
      <c r="F190" s="203">
        <f t="shared" si="13"/>
        <v>580</v>
      </c>
      <c r="G190" s="390"/>
    </row>
    <row r="191" spans="1:7" ht="15" customHeight="1" x14ac:dyDescent="0.25">
      <c r="A191" s="423" t="str">
        <f>'патриотика0,3625'!A222</f>
        <v>Бытовая химия</v>
      </c>
      <c r="B191" s="204" t="s">
        <v>82</v>
      </c>
      <c r="C191" s="201"/>
      <c r="D191" s="314">
        <f>'патриотика0,3625'!D222</f>
        <v>7.25</v>
      </c>
      <c r="E191" s="314">
        <f>'патриотика0,3625'!E222</f>
        <v>1500</v>
      </c>
      <c r="F191" s="203">
        <f t="shared" si="13"/>
        <v>10875</v>
      </c>
      <c r="G191" s="390"/>
    </row>
    <row r="192" spans="1:7" ht="15" customHeight="1" x14ac:dyDescent="0.25">
      <c r="A192" s="423" t="str">
        <f>'патриотика0,3625'!A223</f>
        <v>Фанера</v>
      </c>
      <c r="B192" s="204" t="s">
        <v>82</v>
      </c>
      <c r="C192" s="201"/>
      <c r="D192" s="314">
        <f>'патриотика0,3625'!D223</f>
        <v>10.875</v>
      </c>
      <c r="E192" s="314">
        <f>'патриотика0,3625'!E223</f>
        <v>1300</v>
      </c>
      <c r="F192" s="203">
        <f t="shared" si="13"/>
        <v>14137.5</v>
      </c>
      <c r="G192" s="390"/>
    </row>
    <row r="193" spans="1:7" ht="15" customHeight="1" x14ac:dyDescent="0.25">
      <c r="A193" s="423" t="str">
        <f>'патриотика0,3625'!A224</f>
        <v>Антифриз</v>
      </c>
      <c r="B193" s="204" t="s">
        <v>82</v>
      </c>
      <c r="C193" s="201"/>
      <c r="D193" s="314">
        <f>'патриотика0,3625'!D224</f>
        <v>7.25</v>
      </c>
      <c r="E193" s="314">
        <f>'патриотика0,3625'!E224</f>
        <v>300</v>
      </c>
      <c r="F193" s="203">
        <f t="shared" si="13"/>
        <v>2175</v>
      </c>
      <c r="G193" s="390"/>
    </row>
    <row r="194" spans="1:7" ht="15" customHeight="1" x14ac:dyDescent="0.25">
      <c r="A194" s="423" t="str">
        <f>'патриотика0,3625'!A225</f>
        <v>Баннера</v>
      </c>
      <c r="B194" s="204" t="s">
        <v>82</v>
      </c>
      <c r="C194" s="201"/>
      <c r="D194" s="314">
        <f>'патриотика0,3625'!D225</f>
        <v>1.8125</v>
      </c>
      <c r="E194" s="314">
        <f>'патриотика0,3625'!E225</f>
        <v>7500</v>
      </c>
      <c r="F194" s="203">
        <f t="shared" si="13"/>
        <v>13593.75</v>
      </c>
      <c r="G194" s="390"/>
    </row>
    <row r="195" spans="1:7" ht="15" customHeight="1" x14ac:dyDescent="0.25">
      <c r="A195" s="423" t="str">
        <f>'патриотика0,3625'!A226</f>
        <v>Гвозди</v>
      </c>
      <c r="B195" s="204" t="s">
        <v>82</v>
      </c>
      <c r="C195" s="210"/>
      <c r="D195" s="314">
        <f>'патриотика0,3625'!D226</f>
        <v>7.25</v>
      </c>
      <c r="E195" s="314">
        <f>'патриотика0,3625'!E226</f>
        <v>1000</v>
      </c>
      <c r="F195" s="203">
        <f t="shared" si="13"/>
        <v>7250</v>
      </c>
      <c r="G195" s="390"/>
    </row>
    <row r="196" spans="1:7" ht="15" customHeight="1" x14ac:dyDescent="0.25">
      <c r="A196" s="423" t="str">
        <f>'патриотика0,3625'!A227</f>
        <v>Саморезы</v>
      </c>
      <c r="B196" s="204" t="s">
        <v>82</v>
      </c>
      <c r="C196" s="210"/>
      <c r="D196" s="314">
        <f>'патриотика0,3625'!D227</f>
        <v>18.125</v>
      </c>
      <c r="E196" s="314">
        <f>'патриотика0,3625'!E227</f>
        <v>100</v>
      </c>
      <c r="F196" s="203">
        <f t="shared" si="13"/>
        <v>1812.5</v>
      </c>
      <c r="G196" s="390"/>
    </row>
    <row r="197" spans="1:7" ht="15" customHeight="1" x14ac:dyDescent="0.25">
      <c r="A197" s="423" t="str">
        <f>'патриотика0,3625'!A228</f>
        <v>Инструмент металлический ручной</v>
      </c>
      <c r="B197" s="204" t="s">
        <v>82</v>
      </c>
      <c r="C197" s="210"/>
      <c r="D197" s="314">
        <f>'патриотика0,3625'!D228</f>
        <v>0.36249999999999999</v>
      </c>
      <c r="E197" s="314">
        <f>'патриотика0,3625'!E228</f>
        <v>1000</v>
      </c>
      <c r="F197" s="203">
        <f t="shared" si="13"/>
        <v>362.5</v>
      </c>
      <c r="G197" s="390"/>
    </row>
    <row r="198" spans="1:7" ht="15" customHeight="1" x14ac:dyDescent="0.25">
      <c r="A198" s="423" t="str">
        <f>'патриотика0,3625'!A229</f>
        <v>Краска эмаль</v>
      </c>
      <c r="B198" s="204" t="s">
        <v>82</v>
      </c>
      <c r="C198" s="210"/>
      <c r="D198" s="314">
        <f>'патриотика0,3625'!D229</f>
        <v>10.875</v>
      </c>
      <c r="E198" s="314">
        <f>'патриотика0,3625'!E229</f>
        <v>250</v>
      </c>
      <c r="F198" s="203">
        <f t="shared" si="13"/>
        <v>2718.75</v>
      </c>
      <c r="G198" s="390"/>
    </row>
    <row r="199" spans="1:7" ht="15" customHeight="1" x14ac:dyDescent="0.25">
      <c r="A199" s="423" t="str">
        <f>'патриотика0,3625'!A230</f>
        <v>Краска ВДН</v>
      </c>
      <c r="B199" s="204" t="s">
        <v>82</v>
      </c>
      <c r="C199" s="210"/>
      <c r="D199" s="314">
        <f>'патриотика0,3625'!D230</f>
        <v>3.625</v>
      </c>
      <c r="E199" s="314">
        <f>'патриотика0,3625'!E230</f>
        <v>500</v>
      </c>
      <c r="F199" s="203">
        <f t="shared" si="13"/>
        <v>1812.5</v>
      </c>
      <c r="G199" s="390"/>
    </row>
    <row r="200" spans="1:7" ht="15" customHeight="1" x14ac:dyDescent="0.25">
      <c r="A200" s="423" t="str">
        <f>'патриотика0,3625'!A231</f>
        <v>Кисти</v>
      </c>
      <c r="B200" s="204" t="s">
        <v>82</v>
      </c>
      <c r="C200" s="210"/>
      <c r="D200" s="314">
        <f>'патриотика0,3625'!D231</f>
        <v>14.5</v>
      </c>
      <c r="E200" s="314">
        <f>'патриотика0,3625'!E231</f>
        <v>50</v>
      </c>
      <c r="F200" s="203">
        <f t="shared" si="13"/>
        <v>725</v>
      </c>
      <c r="G200" s="390"/>
    </row>
    <row r="201" spans="1:7" ht="15" customHeight="1" x14ac:dyDescent="0.25">
      <c r="A201" s="423" t="str">
        <f>'патриотика0,3625'!A232</f>
        <v>Перчатка пвх</v>
      </c>
      <c r="B201" s="204" t="s">
        <v>82</v>
      </c>
      <c r="C201" s="210"/>
      <c r="D201" s="314">
        <f>'патриотика0,3625'!D232</f>
        <v>108.75</v>
      </c>
      <c r="E201" s="314">
        <f>'патриотика0,3625'!E232</f>
        <v>30</v>
      </c>
      <c r="F201" s="203">
        <f t="shared" si="13"/>
        <v>3262.5</v>
      </c>
      <c r="G201" s="390"/>
    </row>
    <row r="202" spans="1:7" ht="15" customHeight="1" x14ac:dyDescent="0.25">
      <c r="A202" s="423" t="str">
        <f>'патриотика0,3625'!A233</f>
        <v>краска кудо</v>
      </c>
      <c r="B202" s="204" t="s">
        <v>82</v>
      </c>
      <c r="C202" s="210"/>
      <c r="D202" s="314">
        <f>'патриотика0,3625'!D233</f>
        <v>10.875</v>
      </c>
      <c r="E202" s="314">
        <f>'патриотика0,3625'!E233</f>
        <v>300</v>
      </c>
      <c r="F202" s="203">
        <f t="shared" si="13"/>
        <v>3262.5</v>
      </c>
      <c r="G202" s="390"/>
    </row>
    <row r="203" spans="1:7" ht="15" customHeight="1" x14ac:dyDescent="0.25">
      <c r="A203" s="423" t="str">
        <f>'патриотика0,3625'!A234</f>
        <v>Валик+ванночка</v>
      </c>
      <c r="B203" s="204" t="s">
        <v>82</v>
      </c>
      <c r="C203" s="210"/>
      <c r="D203" s="314">
        <f>'патриотика0,3625'!D234</f>
        <v>3.625</v>
      </c>
      <c r="E203" s="314">
        <f>'патриотика0,3625'!E234</f>
        <v>210</v>
      </c>
      <c r="F203" s="203">
        <f t="shared" si="13"/>
        <v>761.25</v>
      </c>
      <c r="G203" s="390"/>
    </row>
    <row r="204" spans="1:7" ht="15" customHeight="1" x14ac:dyDescent="0.25">
      <c r="A204" s="423" t="str">
        <f>'патриотика0,3625'!A235</f>
        <v>Фотобумага</v>
      </c>
      <c r="B204" s="204" t="s">
        <v>82</v>
      </c>
      <c r="C204" s="210"/>
      <c r="D204" s="314">
        <f>'патриотика0,3625'!D235</f>
        <v>18.125</v>
      </c>
      <c r="E204" s="314">
        <f>'патриотика0,3625'!E235</f>
        <v>720</v>
      </c>
      <c r="F204" s="203">
        <f t="shared" si="13"/>
        <v>13050</v>
      </c>
      <c r="G204" s="390"/>
    </row>
    <row r="205" spans="1:7" ht="15" customHeight="1" x14ac:dyDescent="0.25">
      <c r="A205" s="423" t="str">
        <f>'патриотика0,3625'!A236</f>
        <v>Канцелярские расходники</v>
      </c>
      <c r="B205" s="204" t="s">
        <v>82</v>
      </c>
      <c r="C205" s="201"/>
      <c r="D205" s="314">
        <f>'патриотика0,3625'!D236</f>
        <v>36.25</v>
      </c>
      <c r="E205" s="314">
        <f>'патриотика0,3625'!E236</f>
        <v>50</v>
      </c>
      <c r="F205" s="203">
        <f t="shared" si="13"/>
        <v>1812.5</v>
      </c>
      <c r="G205" s="390"/>
    </row>
    <row r="206" spans="1:7" ht="15" customHeight="1" x14ac:dyDescent="0.25">
      <c r="A206" s="423" t="str">
        <f>'патриотика0,3625'!A237</f>
        <v>Канцелярия (ручки, карандаши)</v>
      </c>
      <c r="B206" s="204" t="s">
        <v>82</v>
      </c>
      <c r="C206" s="201"/>
      <c r="D206" s="314">
        <f>'патриотика0,3625'!D237</f>
        <v>36.25</v>
      </c>
      <c r="E206" s="314">
        <f>'патриотика0,3625'!E237</f>
        <v>30</v>
      </c>
      <c r="F206" s="203">
        <f t="shared" si="13"/>
        <v>1087.5</v>
      </c>
      <c r="G206" s="390"/>
    </row>
    <row r="207" spans="1:7" x14ac:dyDescent="0.25">
      <c r="A207" s="423" t="str">
        <f>'патриотика0,3625'!A238</f>
        <v>Офисные принадлежности (папки, скоросшиватели, файлы)</v>
      </c>
      <c r="B207" s="204" t="s">
        <v>82</v>
      </c>
      <c r="C207" s="201"/>
      <c r="D207" s="314">
        <f>'патриотика0,3625'!D238</f>
        <v>36.25</v>
      </c>
      <c r="E207" s="314">
        <f>'патриотика0,3625'!E238</f>
        <v>100</v>
      </c>
      <c r="F207" s="203">
        <f t="shared" si="13"/>
        <v>3625</v>
      </c>
      <c r="G207" s="390"/>
    </row>
    <row r="208" spans="1:7" x14ac:dyDescent="0.25">
      <c r="A208" s="423" t="str">
        <f>'патриотика0,3625'!A239</f>
        <v>Лампы</v>
      </c>
      <c r="B208" s="204" t="s">
        <v>82</v>
      </c>
      <c r="C208" s="201"/>
      <c r="D208" s="314">
        <f>'патриотика0,3625'!D239</f>
        <v>18.125</v>
      </c>
      <c r="E208" s="314">
        <f>'патриотика0,3625'!E239</f>
        <v>40</v>
      </c>
      <c r="F208" s="203">
        <f t="shared" si="13"/>
        <v>725</v>
      </c>
      <c r="G208" s="390"/>
    </row>
    <row r="209" spans="1:7" x14ac:dyDescent="0.25">
      <c r="A209" s="423" t="str">
        <f>'патриотика0,3625'!A240</f>
        <v>Батерейки</v>
      </c>
      <c r="B209" s="204" t="s">
        <v>82</v>
      </c>
      <c r="C209" s="201"/>
      <c r="D209" s="314">
        <f>'патриотика0,3625'!D240</f>
        <v>72.5</v>
      </c>
      <c r="E209" s="314">
        <f>'патриотика0,3625'!E240</f>
        <v>80</v>
      </c>
      <c r="F209" s="203">
        <f t="shared" si="13"/>
        <v>5800</v>
      </c>
      <c r="G209" s="390"/>
    </row>
    <row r="210" spans="1:7" x14ac:dyDescent="0.25">
      <c r="A210" s="423" t="str">
        <f>'патриотика0,3625'!A241</f>
        <v>Бумага А4</v>
      </c>
      <c r="B210" s="204" t="s">
        <v>82</v>
      </c>
      <c r="C210" s="201"/>
      <c r="D210" s="314">
        <f>'патриотика0,3625'!D241</f>
        <v>36.25</v>
      </c>
      <c r="E210" s="314">
        <f>'патриотика0,3625'!E241</f>
        <v>323</v>
      </c>
      <c r="F210" s="203">
        <f t="shared" si="13"/>
        <v>11708.75</v>
      </c>
      <c r="G210" s="390"/>
    </row>
    <row r="211" spans="1:7" x14ac:dyDescent="0.25">
      <c r="A211" s="423" t="str">
        <f>'патриотика0,3625'!A242</f>
        <v>Грабли, лопаты</v>
      </c>
      <c r="B211" s="204" t="s">
        <v>82</v>
      </c>
      <c r="C211" s="279"/>
      <c r="D211" s="314">
        <f>'патриотика0,3625'!D242</f>
        <v>3.625</v>
      </c>
      <c r="E211" s="314">
        <f>'патриотика0,3625'!E242</f>
        <v>400</v>
      </c>
      <c r="F211" s="203">
        <f t="shared" si="13"/>
        <v>1450</v>
      </c>
      <c r="G211" s="390"/>
    </row>
    <row r="212" spans="1:7" x14ac:dyDescent="0.25">
      <c r="A212" s="423" t="str">
        <f>'патриотика0,3625'!A243</f>
        <v>ГСМ УАЗ (Масло двигатель)</v>
      </c>
      <c r="B212" s="204" t="s">
        <v>82</v>
      </c>
      <c r="C212" s="279"/>
      <c r="D212" s="314">
        <f>'патриотика0,3625'!D243</f>
        <v>7.25</v>
      </c>
      <c r="E212" s="314">
        <f>'патриотика0,3625'!E243</f>
        <v>800</v>
      </c>
      <c r="F212" s="203">
        <f t="shared" si="13"/>
        <v>5800</v>
      </c>
      <c r="G212" s="390"/>
    </row>
    <row r="213" spans="1:7" x14ac:dyDescent="0.25">
      <c r="A213" s="423" t="str">
        <f>'патриотика0,3625'!A244</f>
        <v>ГСМ Бензин</v>
      </c>
      <c r="B213" s="204" t="s">
        <v>82</v>
      </c>
      <c r="C213" s="279"/>
      <c r="D213" s="314">
        <f>'патриотика0,3625'!D244</f>
        <v>942.5</v>
      </c>
      <c r="E213" s="314">
        <f>'патриотика0,3625'!E244</f>
        <v>60</v>
      </c>
      <c r="F213" s="203">
        <f t="shared" si="13"/>
        <v>56550</v>
      </c>
      <c r="G213" s="390"/>
    </row>
    <row r="214" spans="1:7" hidden="1" x14ac:dyDescent="0.25">
      <c r="A214" s="402">
        <f>'патриотика0,3625'!A245</f>
        <v>0</v>
      </c>
      <c r="B214" s="204" t="s">
        <v>82</v>
      </c>
      <c r="C214" s="205"/>
      <c r="D214" s="314">
        <f>'патриотика0,3625'!D245</f>
        <v>0.36899999999999999</v>
      </c>
      <c r="E214" s="314">
        <f>'патриотика0,3625'!E245</f>
        <v>0</v>
      </c>
      <c r="F214" s="203">
        <f t="shared" si="13"/>
        <v>0</v>
      </c>
      <c r="G214" s="390"/>
    </row>
    <row r="215" spans="1:7" hidden="1" x14ac:dyDescent="0.25">
      <c r="A215" s="402">
        <f>'патриотика0,3625'!A246</f>
        <v>0</v>
      </c>
      <c r="B215" s="204" t="s">
        <v>82</v>
      </c>
      <c r="C215" s="279"/>
      <c r="D215" s="314">
        <f>'патриотика0,3625'!D246</f>
        <v>11.808</v>
      </c>
      <c r="E215" s="314">
        <f>'патриотика0,3625'!E246</f>
        <v>0</v>
      </c>
      <c r="F215" s="203">
        <f t="shared" si="13"/>
        <v>0</v>
      </c>
      <c r="G215" s="390"/>
    </row>
    <row r="216" spans="1:7" hidden="1" x14ac:dyDescent="0.25">
      <c r="A216" s="402">
        <f>'патриотика0,3625'!A247</f>
        <v>0</v>
      </c>
      <c r="B216" s="204" t="s">
        <v>82</v>
      </c>
      <c r="C216" s="279"/>
      <c r="D216" s="314">
        <f>'патриотика0,3625'!D247</f>
        <v>2.5830000000000002</v>
      </c>
      <c r="E216" s="314">
        <f>'патриотика0,3625'!E247</f>
        <v>0</v>
      </c>
      <c r="F216" s="203">
        <f t="shared" si="13"/>
        <v>0</v>
      </c>
      <c r="G216" s="390"/>
    </row>
    <row r="217" spans="1:7" hidden="1" x14ac:dyDescent="0.25">
      <c r="A217" s="402">
        <f>'патриотика0,3625'!A248</f>
        <v>0</v>
      </c>
      <c r="B217" s="204" t="s">
        <v>82</v>
      </c>
      <c r="C217" s="279"/>
      <c r="D217" s="314">
        <f>'патриотика0,3625'!D248</f>
        <v>0.36899999999999999</v>
      </c>
      <c r="E217" s="314">
        <f>'патриотика0,3625'!E248</f>
        <v>0</v>
      </c>
      <c r="F217" s="203">
        <f t="shared" si="13"/>
        <v>0</v>
      </c>
      <c r="G217" s="390"/>
    </row>
    <row r="218" spans="1:7" hidden="1" x14ac:dyDescent="0.25">
      <c r="A218" s="402">
        <f>'патриотика0,3625'!A249</f>
        <v>0</v>
      </c>
      <c r="B218" s="204" t="s">
        <v>82</v>
      </c>
      <c r="C218" s="279"/>
      <c r="D218" s="314">
        <f>'патриотика0,3625'!D249</f>
        <v>0.36899999999999999</v>
      </c>
      <c r="E218" s="314">
        <f>'патриотика0,3625'!E249</f>
        <v>0</v>
      </c>
      <c r="F218" s="203">
        <f t="shared" si="13"/>
        <v>0</v>
      </c>
      <c r="G218" s="390"/>
    </row>
    <row r="219" spans="1:7" hidden="1" x14ac:dyDescent="0.25">
      <c r="A219" s="402">
        <f>'патриотика0,3625'!A250</f>
        <v>0</v>
      </c>
      <c r="B219" s="204" t="s">
        <v>82</v>
      </c>
      <c r="C219" s="279"/>
      <c r="D219" s="314">
        <f>'патриотика0,3625'!D250</f>
        <v>0.36899999999999999</v>
      </c>
      <c r="E219" s="314">
        <f>'патриотика0,3625'!E250</f>
        <v>0</v>
      </c>
      <c r="F219" s="203">
        <f t="shared" si="13"/>
        <v>0</v>
      </c>
      <c r="G219" s="390"/>
    </row>
    <row r="220" spans="1:7" hidden="1" x14ac:dyDescent="0.25">
      <c r="A220" s="402">
        <f>'патриотика0,3625'!A251</f>
        <v>0</v>
      </c>
      <c r="B220" s="204" t="s">
        <v>82</v>
      </c>
      <c r="C220" s="279"/>
      <c r="D220" s="314">
        <f>'патриотика0,3625'!D251</f>
        <v>3.69</v>
      </c>
      <c r="E220" s="314">
        <f>'патриотика0,3625'!E251</f>
        <v>0</v>
      </c>
      <c r="F220" s="203">
        <f t="shared" si="13"/>
        <v>0</v>
      </c>
      <c r="G220" s="390"/>
    </row>
    <row r="221" spans="1:7" hidden="1" x14ac:dyDescent="0.25">
      <c r="A221" s="402">
        <f>'патриотика0,3625'!A252</f>
        <v>0</v>
      </c>
      <c r="B221" s="204" t="s">
        <v>82</v>
      </c>
      <c r="C221" s="279"/>
      <c r="D221" s="314">
        <f>'патриотика0,3625'!D252</f>
        <v>7.38</v>
      </c>
      <c r="E221" s="314">
        <f>'патриотика0,3625'!E252</f>
        <v>0</v>
      </c>
      <c r="F221" s="203">
        <f t="shared" si="13"/>
        <v>0</v>
      </c>
      <c r="G221" s="390"/>
    </row>
    <row r="222" spans="1:7" hidden="1" x14ac:dyDescent="0.25">
      <c r="A222" s="402">
        <f>'патриотика0,3625'!A253</f>
        <v>0</v>
      </c>
      <c r="B222" s="204" t="s">
        <v>82</v>
      </c>
      <c r="C222" s="279"/>
      <c r="D222" s="314">
        <f>'патриотика0,3625'!D253</f>
        <v>913.75470000000007</v>
      </c>
      <c r="E222" s="314">
        <f>'патриотика0,3625'!E253</f>
        <v>0</v>
      </c>
      <c r="F222" s="203">
        <f t="shared" si="13"/>
        <v>0</v>
      </c>
      <c r="G222" s="390"/>
    </row>
    <row r="223" spans="1:7" hidden="1" x14ac:dyDescent="0.25">
      <c r="A223" s="209"/>
      <c r="B223" s="204"/>
      <c r="C223" s="318"/>
      <c r="D223" s="210"/>
      <c r="E223" s="324"/>
      <c r="F223" s="203"/>
    </row>
    <row r="224" spans="1:7" hidden="1" x14ac:dyDescent="0.25">
      <c r="A224" s="209"/>
      <c r="B224" s="204"/>
      <c r="C224" s="318"/>
      <c r="D224" s="210"/>
      <c r="E224" s="324"/>
      <c r="F224" s="203"/>
    </row>
    <row r="225" spans="1:6" hidden="1" x14ac:dyDescent="0.25">
      <c r="A225" s="209"/>
      <c r="B225" s="204"/>
      <c r="C225" s="318"/>
      <c r="D225" s="210"/>
      <c r="E225" s="324"/>
      <c r="F225" s="203"/>
    </row>
    <row r="226" spans="1:6" hidden="1" x14ac:dyDescent="0.25">
      <c r="A226" s="209"/>
      <c r="B226" s="204"/>
      <c r="C226" s="318"/>
      <c r="D226" s="210"/>
      <c r="E226" s="324"/>
      <c r="F226" s="203"/>
    </row>
    <row r="227" spans="1:6" hidden="1" x14ac:dyDescent="0.25">
      <c r="A227" s="209"/>
      <c r="B227" s="204"/>
      <c r="C227" s="318"/>
      <c r="D227" s="210"/>
      <c r="E227" s="324"/>
      <c r="F227" s="203"/>
    </row>
    <row r="228" spans="1:6" hidden="1" x14ac:dyDescent="0.25">
      <c r="A228" s="209"/>
      <c r="B228" s="204"/>
      <c r="C228" s="318"/>
      <c r="D228" s="210"/>
      <c r="E228" s="324"/>
      <c r="F228" s="203"/>
    </row>
    <row r="229" spans="1:6" hidden="1" x14ac:dyDescent="0.25">
      <c r="A229" s="209"/>
      <c r="B229" s="204"/>
      <c r="C229" s="318"/>
      <c r="D229" s="210"/>
      <c r="E229" s="324"/>
      <c r="F229" s="203"/>
    </row>
    <row r="230" spans="1:6" hidden="1" x14ac:dyDescent="0.25">
      <c r="A230" s="209"/>
      <c r="B230" s="204"/>
      <c r="C230" s="318"/>
      <c r="D230" s="210"/>
      <c r="E230" s="324"/>
      <c r="F230" s="203"/>
    </row>
    <row r="231" spans="1:6" hidden="1" x14ac:dyDescent="0.25">
      <c r="A231" s="209"/>
      <c r="B231" s="204"/>
      <c r="C231" s="318"/>
      <c r="D231" s="210"/>
      <c r="E231" s="324"/>
      <c r="F231" s="203"/>
    </row>
    <row r="232" spans="1:6" hidden="1" x14ac:dyDescent="0.25">
      <c r="A232" s="209"/>
      <c r="B232" s="204"/>
      <c r="C232" s="318"/>
      <c r="D232" s="210"/>
      <c r="E232" s="324"/>
      <c r="F232" s="203"/>
    </row>
    <row r="233" spans="1:6" hidden="1" x14ac:dyDescent="0.25">
      <c r="A233" s="209"/>
      <c r="B233" s="204"/>
      <c r="C233" s="318"/>
      <c r="D233" s="210"/>
      <c r="E233" s="324"/>
      <c r="F233" s="203"/>
    </row>
    <row r="234" spans="1:6" hidden="1" x14ac:dyDescent="0.25">
      <c r="A234" s="209"/>
      <c r="B234" s="204"/>
      <c r="C234" s="318"/>
      <c r="D234" s="210"/>
      <c r="E234" s="324"/>
      <c r="F234" s="203"/>
    </row>
    <row r="235" spans="1:6" hidden="1" x14ac:dyDescent="0.25">
      <c r="A235" s="209"/>
      <c r="B235" s="204"/>
      <c r="C235" s="318"/>
      <c r="D235" s="210"/>
      <c r="E235" s="324"/>
      <c r="F235" s="203"/>
    </row>
    <row r="236" spans="1:6" hidden="1" x14ac:dyDescent="0.25">
      <c r="A236" s="209"/>
      <c r="B236" s="204"/>
      <c r="C236" s="318"/>
      <c r="D236" s="210"/>
      <c r="E236" s="324"/>
      <c r="F236" s="203"/>
    </row>
    <row r="237" spans="1:6" hidden="1" x14ac:dyDescent="0.25">
      <c r="A237" s="209"/>
      <c r="B237" s="204"/>
      <c r="C237" s="210"/>
      <c r="D237" s="210"/>
      <c r="E237" s="324"/>
      <c r="F237" s="203"/>
    </row>
    <row r="238" spans="1:6" hidden="1" x14ac:dyDescent="0.25">
      <c r="A238" s="209"/>
      <c r="B238" s="204"/>
      <c r="C238" s="210"/>
      <c r="D238" s="210"/>
      <c r="E238" s="324"/>
      <c r="F238" s="203"/>
    </row>
    <row r="239" spans="1:6" hidden="1" x14ac:dyDescent="0.25">
      <c r="A239" s="209"/>
      <c r="B239" s="204"/>
      <c r="C239" s="210"/>
      <c r="D239" s="210"/>
      <c r="E239" s="324"/>
      <c r="F239" s="203"/>
    </row>
    <row r="240" spans="1:6" hidden="1" x14ac:dyDescent="0.25">
      <c r="A240" s="209"/>
      <c r="B240" s="204"/>
      <c r="C240" s="210"/>
      <c r="D240" s="210"/>
      <c r="E240" s="324"/>
      <c r="F240" s="203"/>
    </row>
    <row r="241" spans="1:6" hidden="1" x14ac:dyDescent="0.25">
      <c r="A241" s="209"/>
      <c r="B241" s="204"/>
      <c r="C241" s="210"/>
      <c r="D241" s="210"/>
      <c r="E241" s="324"/>
      <c r="F241" s="203"/>
    </row>
    <row r="242" spans="1:6" hidden="1" x14ac:dyDescent="0.25">
      <c r="A242" s="209"/>
      <c r="B242" s="204"/>
      <c r="C242" s="210"/>
      <c r="D242" s="210"/>
      <c r="E242" s="324"/>
      <c r="F242" s="203"/>
    </row>
    <row r="243" spans="1:6" hidden="1" x14ac:dyDescent="0.25">
      <c r="A243" s="209"/>
      <c r="B243" s="204"/>
      <c r="C243" s="210"/>
      <c r="D243" s="210"/>
      <c r="E243" s="324"/>
      <c r="F243" s="203"/>
    </row>
    <row r="244" spans="1:6" hidden="1" x14ac:dyDescent="0.25">
      <c r="A244" s="209"/>
      <c r="B244" s="204"/>
      <c r="C244" s="210"/>
      <c r="D244" s="210"/>
      <c r="E244" s="324"/>
      <c r="F244" s="203"/>
    </row>
    <row r="245" spans="1:6" hidden="1" x14ac:dyDescent="0.25">
      <c r="A245" s="209"/>
      <c r="B245" s="204"/>
      <c r="C245" s="210"/>
      <c r="D245" s="210"/>
      <c r="E245" s="324"/>
      <c r="F245" s="203"/>
    </row>
    <row r="246" spans="1:6" hidden="1" x14ac:dyDescent="0.25">
      <c r="A246" s="209"/>
      <c r="B246" s="204"/>
      <c r="C246" s="210"/>
      <c r="D246" s="210"/>
      <c r="E246" s="324"/>
      <c r="F246" s="203"/>
    </row>
    <row r="247" spans="1:6" hidden="1" x14ac:dyDescent="0.25">
      <c r="A247" s="209"/>
      <c r="B247" s="204"/>
      <c r="C247" s="210"/>
      <c r="D247" s="210"/>
      <c r="E247" s="324"/>
      <c r="F247" s="203"/>
    </row>
    <row r="248" spans="1:6" hidden="1" x14ac:dyDescent="0.25">
      <c r="A248" s="209"/>
      <c r="B248" s="204"/>
      <c r="C248" s="210"/>
      <c r="D248" s="210"/>
      <c r="E248" s="324"/>
      <c r="F248" s="203"/>
    </row>
    <row r="249" spans="1:6" hidden="1" x14ac:dyDescent="0.25">
      <c r="A249" s="209"/>
      <c r="B249" s="204"/>
      <c r="C249" s="210"/>
      <c r="D249" s="210"/>
      <c r="E249" s="324"/>
      <c r="F249" s="203"/>
    </row>
    <row r="250" spans="1:6" hidden="1" x14ac:dyDescent="0.25">
      <c r="A250" s="209"/>
      <c r="B250" s="204"/>
      <c r="C250" s="210"/>
      <c r="D250" s="210"/>
      <c r="E250" s="324"/>
      <c r="F250" s="203"/>
    </row>
    <row r="251" spans="1:6" hidden="1" x14ac:dyDescent="0.25">
      <c r="A251" s="209"/>
      <c r="B251" s="204"/>
      <c r="C251" s="210"/>
      <c r="D251" s="210"/>
      <c r="E251" s="324"/>
      <c r="F251" s="203"/>
    </row>
    <row r="252" spans="1:6" hidden="1" x14ac:dyDescent="0.25">
      <c r="A252" s="209"/>
      <c r="B252" s="204"/>
      <c r="C252" s="210"/>
      <c r="D252" s="210"/>
      <c r="E252" s="324"/>
      <c r="F252" s="203"/>
    </row>
    <row r="253" spans="1:6" hidden="1" x14ac:dyDescent="0.25">
      <c r="A253" s="209"/>
      <c r="B253" s="204"/>
      <c r="C253" s="210"/>
      <c r="D253" s="210"/>
      <c r="E253" s="324"/>
      <c r="F253" s="203"/>
    </row>
    <row r="254" spans="1:6" hidden="1" x14ac:dyDescent="0.25">
      <c r="A254" s="209"/>
      <c r="B254" s="204"/>
      <c r="C254" s="210"/>
      <c r="D254" s="210"/>
      <c r="E254" s="324"/>
      <c r="F254" s="203"/>
    </row>
    <row r="255" spans="1:6" hidden="1" x14ac:dyDescent="0.25">
      <c r="A255" s="209"/>
      <c r="B255" s="204"/>
      <c r="C255" s="210"/>
      <c r="D255" s="210"/>
      <c r="E255" s="324"/>
      <c r="F255" s="203"/>
    </row>
    <row r="256" spans="1:6" hidden="1" x14ac:dyDescent="0.25">
      <c r="A256" s="209"/>
      <c r="B256" s="204"/>
      <c r="C256" s="210"/>
      <c r="D256" s="210"/>
      <c r="E256" s="324"/>
      <c r="F256" s="203"/>
    </row>
    <row r="257" spans="1:9" ht="14.45" hidden="1" customHeight="1" x14ac:dyDescent="0.25">
      <c r="A257" s="209"/>
      <c r="B257" s="204"/>
      <c r="C257" s="210"/>
      <c r="D257" s="210"/>
      <c r="E257" s="324"/>
      <c r="F257" s="203"/>
      <c r="H257" s="315"/>
      <c r="I257" s="107"/>
    </row>
    <row r="258" spans="1:9" hidden="1" x14ac:dyDescent="0.25">
      <c r="A258" s="209"/>
      <c r="B258" s="204"/>
      <c r="C258" s="210"/>
      <c r="D258" s="210"/>
      <c r="E258" s="324"/>
      <c r="F258" s="203"/>
      <c r="H258" s="315"/>
      <c r="I258" s="107"/>
    </row>
    <row r="259" spans="1:9" hidden="1" x14ac:dyDescent="0.25">
      <c r="A259" s="209"/>
      <c r="B259" s="204"/>
      <c r="C259" s="210"/>
      <c r="D259" s="210"/>
      <c r="E259" s="324"/>
      <c r="F259" s="203"/>
      <c r="H259" s="315"/>
      <c r="I259" s="107"/>
    </row>
    <row r="260" spans="1:9" ht="16.899999999999999" hidden="1" customHeight="1" x14ac:dyDescent="0.25">
      <c r="A260" s="209"/>
      <c r="B260" s="204"/>
      <c r="C260" s="210"/>
      <c r="D260" s="210"/>
      <c r="E260" s="324"/>
      <c r="F260" s="203"/>
      <c r="H260" s="315"/>
      <c r="I260" s="107"/>
    </row>
    <row r="261" spans="1:9" ht="15.6" hidden="1" customHeight="1" x14ac:dyDescent="0.25">
      <c r="A261" s="209"/>
      <c r="B261" s="204"/>
      <c r="C261" s="210"/>
      <c r="D261" s="210"/>
      <c r="E261" s="324"/>
      <c r="F261" s="203"/>
      <c r="H261" s="315"/>
      <c r="I261" s="107"/>
    </row>
    <row r="262" spans="1:9" hidden="1" x14ac:dyDescent="0.25">
      <c r="A262" s="209"/>
      <c r="B262" s="204"/>
      <c r="C262" s="210"/>
      <c r="D262" s="210"/>
      <c r="E262" s="324"/>
      <c r="F262" s="203"/>
      <c r="H262" s="315"/>
      <c r="I262" s="107"/>
    </row>
    <row r="263" spans="1:9" hidden="1" x14ac:dyDescent="0.25">
      <c r="A263" s="209"/>
      <c r="B263" s="204"/>
      <c r="C263" s="210"/>
      <c r="D263" s="210"/>
      <c r="E263" s="324"/>
      <c r="F263" s="203"/>
      <c r="H263" s="315"/>
      <c r="I263" s="107"/>
    </row>
    <row r="264" spans="1:9" hidden="1" x14ac:dyDescent="0.25">
      <c r="A264" s="209"/>
      <c r="B264" s="204"/>
      <c r="C264" s="210"/>
      <c r="D264" s="210"/>
      <c r="E264" s="324"/>
      <c r="F264" s="203"/>
      <c r="H264" s="315"/>
      <c r="I264" s="107"/>
    </row>
    <row r="265" spans="1:9" hidden="1" x14ac:dyDescent="0.25">
      <c r="A265" s="209"/>
      <c r="B265" s="204"/>
      <c r="C265" s="210"/>
      <c r="D265" s="210"/>
      <c r="E265" s="324"/>
      <c r="F265" s="203"/>
      <c r="H265" s="315"/>
      <c r="I265" s="107"/>
    </row>
    <row r="266" spans="1:9" hidden="1" x14ac:dyDescent="0.25">
      <c r="A266" s="209"/>
      <c r="B266" s="204"/>
      <c r="C266" s="210"/>
      <c r="D266" s="210"/>
      <c r="E266" s="324"/>
      <c r="F266" s="203"/>
      <c r="H266" s="315"/>
      <c r="I266" s="107"/>
    </row>
    <row r="267" spans="1:9" hidden="1" x14ac:dyDescent="0.25">
      <c r="A267" s="209"/>
      <c r="B267" s="204"/>
      <c r="C267" s="210"/>
      <c r="D267" s="210"/>
      <c r="E267" s="324"/>
      <c r="F267" s="203"/>
      <c r="H267" s="315"/>
      <c r="I267" s="107"/>
    </row>
    <row r="268" spans="1:9" hidden="1" x14ac:dyDescent="0.25">
      <c r="A268" s="209"/>
      <c r="B268" s="204"/>
      <c r="C268" s="210"/>
      <c r="D268" s="210"/>
      <c r="E268" s="324"/>
      <c r="F268" s="203"/>
      <c r="H268" s="315"/>
      <c r="I268" s="107"/>
    </row>
    <row r="269" spans="1:9" hidden="1" x14ac:dyDescent="0.25">
      <c r="A269" s="209"/>
      <c r="B269" s="204"/>
      <c r="C269" s="210"/>
      <c r="D269" s="210"/>
      <c r="E269" s="324"/>
      <c r="F269" s="203"/>
      <c r="H269" s="315"/>
      <c r="I269" s="107"/>
    </row>
    <row r="270" spans="1:9" hidden="1" x14ac:dyDescent="0.25">
      <c r="A270" s="209"/>
      <c r="B270" s="204"/>
      <c r="C270" s="210"/>
      <c r="D270" s="210"/>
      <c r="E270" s="324"/>
      <c r="F270" s="203"/>
      <c r="H270" s="315"/>
      <c r="I270" s="107"/>
    </row>
    <row r="271" spans="1:9" hidden="1" x14ac:dyDescent="0.25">
      <c r="A271" s="209"/>
      <c r="B271" s="204"/>
      <c r="C271" s="210"/>
      <c r="D271" s="210"/>
      <c r="E271" s="324"/>
      <c r="F271" s="203"/>
      <c r="H271" s="315"/>
      <c r="I271" s="107"/>
    </row>
    <row r="272" spans="1:9" hidden="1" x14ac:dyDescent="0.25">
      <c r="A272" s="209"/>
      <c r="B272" s="204"/>
      <c r="C272" s="210"/>
      <c r="D272" s="210"/>
      <c r="E272" s="324"/>
      <c r="F272" s="203"/>
      <c r="H272" s="315"/>
      <c r="I272" s="107"/>
    </row>
    <row r="273" spans="1:9" hidden="1" x14ac:dyDescent="0.25">
      <c r="A273" s="209"/>
      <c r="B273" s="204"/>
      <c r="C273" s="210"/>
      <c r="D273" s="210"/>
      <c r="E273" s="324"/>
      <c r="F273" s="203"/>
      <c r="H273" s="315"/>
      <c r="I273" s="107"/>
    </row>
    <row r="274" spans="1:9" hidden="1" x14ac:dyDescent="0.25">
      <c r="A274" s="209"/>
      <c r="B274" s="204"/>
      <c r="C274" s="210"/>
      <c r="D274" s="210"/>
      <c r="E274" s="324"/>
      <c r="F274" s="203"/>
      <c r="H274" s="315"/>
      <c r="I274" s="107"/>
    </row>
    <row r="275" spans="1:9" hidden="1" x14ac:dyDescent="0.25">
      <c r="A275" s="209"/>
      <c r="B275" s="204"/>
      <c r="C275" s="210"/>
      <c r="D275" s="210"/>
      <c r="E275" s="324"/>
      <c r="F275" s="203"/>
      <c r="H275" s="315"/>
      <c r="I275" s="107"/>
    </row>
    <row r="276" spans="1:9" hidden="1" x14ac:dyDescent="0.25">
      <c r="A276" s="209"/>
      <c r="B276" s="204"/>
      <c r="C276" s="210"/>
      <c r="D276" s="210"/>
      <c r="E276" s="324"/>
      <c r="F276" s="203"/>
      <c r="H276" s="315"/>
      <c r="I276" s="107"/>
    </row>
    <row r="277" spans="1:9" hidden="1" x14ac:dyDescent="0.25">
      <c r="A277" s="209"/>
      <c r="B277" s="204"/>
      <c r="C277" s="210"/>
      <c r="D277" s="210"/>
      <c r="E277" s="324"/>
      <c r="F277" s="203"/>
      <c r="H277" s="315"/>
      <c r="I277" s="107"/>
    </row>
    <row r="278" spans="1:9" hidden="1" x14ac:dyDescent="0.25">
      <c r="A278" s="209"/>
      <c r="B278" s="204"/>
      <c r="C278" s="210"/>
      <c r="D278" s="210"/>
      <c r="E278" s="324"/>
      <c r="F278" s="203"/>
      <c r="H278" s="315"/>
      <c r="I278" s="107"/>
    </row>
    <row r="279" spans="1:9" hidden="1" x14ac:dyDescent="0.25">
      <c r="A279" s="209"/>
      <c r="B279" s="204"/>
      <c r="C279" s="210"/>
      <c r="D279" s="210"/>
      <c r="E279" s="324"/>
      <c r="F279" s="203"/>
      <c r="H279" s="315"/>
      <c r="I279" s="107"/>
    </row>
    <row r="280" spans="1:9" hidden="1" x14ac:dyDescent="0.25">
      <c r="A280" s="209"/>
      <c r="B280" s="204"/>
      <c r="C280" s="210"/>
      <c r="D280" s="210"/>
      <c r="E280" s="324"/>
      <c r="F280" s="203"/>
      <c r="H280" s="315"/>
      <c r="I280" s="107"/>
    </row>
    <row r="281" spans="1:9" hidden="1" x14ac:dyDescent="0.25">
      <c r="A281" s="209"/>
      <c r="B281" s="204"/>
      <c r="C281" s="210"/>
      <c r="D281" s="210"/>
      <c r="E281" s="324"/>
      <c r="F281" s="203"/>
      <c r="H281" s="315"/>
      <c r="I281" s="107"/>
    </row>
    <row r="282" spans="1:9" hidden="1" x14ac:dyDescent="0.25">
      <c r="A282" s="209"/>
      <c r="B282" s="204"/>
      <c r="C282" s="210"/>
      <c r="D282" s="210"/>
      <c r="E282" s="324"/>
      <c r="F282" s="203"/>
      <c r="H282" s="315"/>
      <c r="I282" s="107"/>
    </row>
    <row r="283" spans="1:9" hidden="1" x14ac:dyDescent="0.25">
      <c r="A283" s="209"/>
      <c r="B283" s="204"/>
      <c r="C283" s="210"/>
      <c r="D283" s="210"/>
      <c r="E283" s="324"/>
      <c r="F283" s="203"/>
      <c r="H283" s="315"/>
      <c r="I283" s="107"/>
    </row>
    <row r="284" spans="1:9" hidden="1" x14ac:dyDescent="0.25">
      <c r="A284" s="209"/>
      <c r="B284" s="204"/>
      <c r="C284" s="210"/>
      <c r="D284" s="210"/>
      <c r="E284" s="324"/>
      <c r="F284" s="203"/>
      <c r="H284" s="315"/>
      <c r="I284" s="107"/>
    </row>
    <row r="285" spans="1:9" hidden="1" x14ac:dyDescent="0.25">
      <c r="A285" s="209"/>
      <c r="B285" s="204"/>
      <c r="C285" s="210"/>
      <c r="D285" s="210"/>
      <c r="E285" s="324"/>
      <c r="F285" s="203"/>
      <c r="H285" s="315"/>
      <c r="I285" s="107"/>
    </row>
    <row r="286" spans="1:9" hidden="1" x14ac:dyDescent="0.25">
      <c r="A286" s="209"/>
      <c r="B286" s="204"/>
      <c r="C286" s="210"/>
      <c r="D286" s="210"/>
      <c r="E286" s="324"/>
      <c r="F286" s="203"/>
      <c r="H286" s="315"/>
      <c r="I286" s="107"/>
    </row>
    <row r="287" spans="1:9" hidden="1" x14ac:dyDescent="0.25">
      <c r="A287" s="209"/>
      <c r="B287" s="204"/>
      <c r="C287" s="210"/>
      <c r="D287" s="210"/>
      <c r="E287" s="324"/>
      <c r="F287" s="203"/>
      <c r="H287" s="315"/>
      <c r="I287" s="107"/>
    </row>
    <row r="288" spans="1:9" hidden="1" x14ac:dyDescent="0.25">
      <c r="A288" s="209"/>
      <c r="B288" s="204"/>
      <c r="C288" s="210"/>
      <c r="D288" s="210"/>
      <c r="E288" s="324"/>
      <c r="F288" s="203"/>
      <c r="H288" s="315"/>
      <c r="I288" s="107"/>
    </row>
    <row r="289" spans="1:9" hidden="1" x14ac:dyDescent="0.25">
      <c r="A289" s="209"/>
      <c r="B289" s="204"/>
      <c r="C289" s="210"/>
      <c r="D289" s="210"/>
      <c r="E289" s="324"/>
      <c r="F289" s="203"/>
      <c r="H289" s="315"/>
      <c r="I289" s="107"/>
    </row>
    <row r="290" spans="1:9" hidden="1" x14ac:dyDescent="0.25">
      <c r="A290" s="209"/>
      <c r="B290" s="204"/>
      <c r="C290" s="210"/>
      <c r="D290" s="210"/>
      <c r="E290" s="324"/>
      <c r="F290" s="203"/>
      <c r="H290" s="315"/>
      <c r="I290" s="107"/>
    </row>
    <row r="291" spans="1:9" hidden="1" x14ac:dyDescent="0.25">
      <c r="A291" s="209"/>
      <c r="B291" s="204"/>
      <c r="C291" s="210"/>
      <c r="D291" s="210"/>
      <c r="E291" s="324"/>
      <c r="F291" s="203"/>
      <c r="H291" s="315"/>
      <c r="I291" s="107"/>
    </row>
    <row r="292" spans="1:9" hidden="1" x14ac:dyDescent="0.25">
      <c r="A292" s="209"/>
      <c r="B292" s="204"/>
      <c r="C292" s="210"/>
      <c r="D292" s="210"/>
      <c r="E292" s="324"/>
      <c r="F292" s="203"/>
      <c r="H292" s="315"/>
      <c r="I292" s="107"/>
    </row>
    <row r="293" spans="1:9" hidden="1" x14ac:dyDescent="0.25">
      <c r="A293" s="209"/>
      <c r="B293" s="204"/>
      <c r="C293" s="210"/>
      <c r="D293" s="210"/>
      <c r="E293" s="324"/>
      <c r="F293" s="203"/>
      <c r="H293" s="315"/>
      <c r="I293" s="107"/>
    </row>
    <row r="294" spans="1:9" hidden="1" x14ac:dyDescent="0.25">
      <c r="A294" s="209"/>
      <c r="B294" s="204"/>
      <c r="C294" s="210"/>
      <c r="D294" s="210"/>
      <c r="E294" s="324"/>
      <c r="F294" s="203"/>
      <c r="H294" s="315"/>
      <c r="I294" s="107"/>
    </row>
    <row r="295" spans="1:9" hidden="1" x14ac:dyDescent="0.25">
      <c r="A295" s="209"/>
      <c r="B295" s="204"/>
      <c r="C295" s="210"/>
      <c r="D295" s="210"/>
      <c r="E295" s="324"/>
      <c r="F295" s="203"/>
      <c r="H295" s="315"/>
      <c r="I295" s="107"/>
    </row>
    <row r="296" spans="1:9" hidden="1" x14ac:dyDescent="0.25">
      <c r="A296" s="209"/>
      <c r="B296" s="204"/>
      <c r="C296" s="210"/>
      <c r="D296" s="210"/>
      <c r="E296" s="324"/>
      <c r="F296" s="203"/>
      <c r="H296" s="315"/>
      <c r="I296" s="107"/>
    </row>
    <row r="297" spans="1:9" hidden="1" x14ac:dyDescent="0.25">
      <c r="A297" s="209"/>
      <c r="B297" s="204"/>
      <c r="C297" s="210"/>
      <c r="D297" s="210"/>
      <c r="E297" s="324"/>
      <c r="F297" s="203"/>
      <c r="H297" s="315"/>
      <c r="I297" s="107"/>
    </row>
    <row r="298" spans="1:9" hidden="1" x14ac:dyDescent="0.25">
      <c r="A298" s="209"/>
      <c r="B298" s="204"/>
      <c r="C298" s="210"/>
      <c r="D298" s="210"/>
      <c r="E298" s="324"/>
      <c r="F298" s="203"/>
      <c r="H298" s="315"/>
      <c r="I298" s="107"/>
    </row>
    <row r="299" spans="1:9" hidden="1" x14ac:dyDescent="0.25">
      <c r="A299" s="209"/>
      <c r="B299" s="204"/>
      <c r="C299" s="210"/>
      <c r="D299" s="210"/>
      <c r="E299" s="324"/>
      <c r="F299" s="203"/>
      <c r="H299" s="315"/>
      <c r="I299" s="107"/>
    </row>
    <row r="300" spans="1:9" hidden="1" x14ac:dyDescent="0.25">
      <c r="A300" s="209"/>
      <c r="B300" s="204"/>
      <c r="C300" s="210"/>
      <c r="D300" s="210"/>
      <c r="E300" s="324"/>
      <c r="F300" s="203"/>
      <c r="H300" s="315"/>
      <c r="I300" s="107"/>
    </row>
    <row r="301" spans="1:9" hidden="1" x14ac:dyDescent="0.25">
      <c r="A301" s="209"/>
      <c r="B301" s="204"/>
      <c r="C301" s="210"/>
      <c r="D301" s="210"/>
      <c r="E301" s="324"/>
      <c r="F301" s="203"/>
      <c r="H301" s="315"/>
      <c r="I301" s="107"/>
    </row>
    <row r="302" spans="1:9" hidden="1" x14ac:dyDescent="0.25">
      <c r="A302" s="209"/>
      <c r="B302" s="204"/>
      <c r="C302" s="210"/>
      <c r="D302" s="210"/>
      <c r="E302" s="324"/>
      <c r="F302" s="203"/>
      <c r="H302" s="315"/>
      <c r="I302" s="107"/>
    </row>
    <row r="303" spans="1:9" hidden="1" x14ac:dyDescent="0.25">
      <c r="A303" s="209"/>
      <c r="B303" s="204"/>
      <c r="C303" s="210"/>
      <c r="D303" s="210"/>
      <c r="E303" s="324"/>
      <c r="F303" s="203"/>
      <c r="H303" s="315"/>
      <c r="I303" s="107"/>
    </row>
    <row r="304" spans="1:9" hidden="1" x14ac:dyDescent="0.25">
      <c r="A304" s="209"/>
      <c r="B304" s="204"/>
      <c r="C304" s="210"/>
      <c r="D304" s="210"/>
      <c r="E304" s="324"/>
      <c r="F304" s="203"/>
      <c r="H304" s="315"/>
      <c r="I304" s="107"/>
    </row>
    <row r="305" spans="1:9" hidden="1" x14ac:dyDescent="0.25">
      <c r="A305" s="209"/>
      <c r="B305" s="204"/>
      <c r="C305" s="210"/>
      <c r="D305" s="210"/>
      <c r="E305" s="324"/>
      <c r="F305" s="203"/>
      <c r="H305" s="315"/>
      <c r="I305" s="107"/>
    </row>
    <row r="306" spans="1:9" hidden="1" x14ac:dyDescent="0.25">
      <c r="A306" s="209"/>
      <c r="B306" s="204"/>
      <c r="C306" s="210"/>
      <c r="D306" s="210"/>
      <c r="E306" s="324"/>
      <c r="F306" s="203"/>
      <c r="H306" s="315"/>
      <c r="I306" s="107"/>
    </row>
    <row r="307" spans="1:9" hidden="1" x14ac:dyDescent="0.25">
      <c r="A307" s="209"/>
      <c r="B307" s="204"/>
      <c r="C307" s="210"/>
      <c r="D307" s="210"/>
      <c r="E307" s="324"/>
      <c r="F307" s="203"/>
      <c r="H307" s="315"/>
      <c r="I307" s="107"/>
    </row>
    <row r="308" spans="1:9" hidden="1" x14ac:dyDescent="0.25">
      <c r="A308" s="209"/>
      <c r="B308" s="204"/>
      <c r="C308" s="210"/>
      <c r="D308" s="210"/>
      <c r="E308" s="324"/>
      <c r="F308" s="203"/>
      <c r="H308" s="315"/>
      <c r="I308" s="107"/>
    </row>
    <row r="309" spans="1:9" ht="15" hidden="1" customHeight="1" x14ac:dyDescent="0.25">
      <c r="A309" s="209"/>
      <c r="B309" s="204"/>
      <c r="C309" s="210"/>
      <c r="D309" s="210"/>
      <c r="E309" s="324"/>
      <c r="F309" s="203"/>
      <c r="H309" s="315"/>
      <c r="I309" s="107"/>
    </row>
    <row r="310" spans="1:9" hidden="1" x14ac:dyDescent="0.25">
      <c r="A310" s="209"/>
      <c r="B310" s="204"/>
      <c r="C310" s="210"/>
      <c r="D310" s="210"/>
      <c r="E310" s="324"/>
      <c r="F310" s="203"/>
      <c r="H310" s="315"/>
      <c r="I310" s="107"/>
    </row>
    <row r="311" spans="1:9" hidden="1" x14ac:dyDescent="0.25">
      <c r="A311" s="209"/>
      <c r="B311" s="204"/>
      <c r="C311" s="210"/>
      <c r="D311" s="210"/>
      <c r="E311" s="324"/>
      <c r="F311" s="203"/>
      <c r="H311" s="315"/>
      <c r="I311" s="107"/>
    </row>
    <row r="312" spans="1:9" hidden="1" x14ac:dyDescent="0.25">
      <c r="A312" s="209"/>
      <c r="B312" s="204"/>
      <c r="C312" s="210"/>
      <c r="D312" s="210"/>
      <c r="E312" s="324"/>
      <c r="F312" s="203"/>
      <c r="H312" s="315"/>
      <c r="I312" s="107"/>
    </row>
    <row r="313" spans="1:9" hidden="1" x14ac:dyDescent="0.25">
      <c r="A313" s="209"/>
      <c r="B313" s="204"/>
      <c r="C313" s="210"/>
      <c r="D313" s="210"/>
      <c r="E313" s="324"/>
      <c r="F313" s="203"/>
      <c r="H313" s="315"/>
      <c r="I313" s="107"/>
    </row>
    <row r="314" spans="1:9" hidden="1" x14ac:dyDescent="0.25">
      <c r="A314" s="209"/>
      <c r="B314" s="204"/>
      <c r="C314" s="210"/>
      <c r="D314" s="210"/>
      <c r="E314" s="324"/>
      <c r="F314" s="203"/>
      <c r="H314" s="315"/>
      <c r="I314" s="107"/>
    </row>
    <row r="315" spans="1:9" hidden="1" x14ac:dyDescent="0.25">
      <c r="A315" s="209"/>
      <c r="B315" s="204"/>
      <c r="C315" s="210"/>
      <c r="D315" s="210"/>
      <c r="E315" s="324"/>
      <c r="F315" s="203"/>
      <c r="H315" s="315"/>
      <c r="I315" s="107"/>
    </row>
    <row r="316" spans="1:9" hidden="1" x14ac:dyDescent="0.25">
      <c r="A316" s="209"/>
      <c r="B316" s="204"/>
      <c r="C316" s="210"/>
      <c r="D316" s="210"/>
      <c r="E316" s="324"/>
      <c r="F316" s="203"/>
      <c r="H316" s="315"/>
      <c r="I316" s="107"/>
    </row>
    <row r="317" spans="1:9" hidden="1" x14ac:dyDescent="0.25">
      <c r="A317" s="209"/>
      <c r="B317" s="204"/>
      <c r="C317" s="210"/>
      <c r="D317" s="210"/>
      <c r="E317" s="324"/>
      <c r="F317" s="203"/>
      <c r="H317" s="315"/>
      <c r="I317" s="107"/>
    </row>
    <row r="318" spans="1:9" hidden="1" x14ac:dyDescent="0.25">
      <c r="A318" s="209"/>
      <c r="B318" s="204"/>
      <c r="C318" s="210"/>
      <c r="D318" s="210"/>
      <c r="E318" s="324"/>
      <c r="F318" s="203"/>
      <c r="H318" s="315"/>
      <c r="I318" s="107"/>
    </row>
    <row r="319" spans="1:9" hidden="1" x14ac:dyDescent="0.25">
      <c r="A319" s="209"/>
      <c r="B319" s="204"/>
      <c r="C319" s="210"/>
      <c r="D319" s="210"/>
      <c r="E319" s="324"/>
      <c r="F319" s="203"/>
      <c r="H319" s="315"/>
      <c r="I319" s="107"/>
    </row>
    <row r="320" spans="1:9" hidden="1" x14ac:dyDescent="0.25">
      <c r="A320" s="209"/>
      <c r="B320" s="204"/>
      <c r="C320" s="210"/>
      <c r="D320" s="210"/>
      <c r="E320" s="324"/>
      <c r="F320" s="203"/>
      <c r="H320" s="315"/>
      <c r="I320" s="107"/>
    </row>
    <row r="321" spans="1:9" hidden="1" x14ac:dyDescent="0.25">
      <c r="A321" s="209"/>
      <c r="B321" s="204"/>
      <c r="C321" s="210"/>
      <c r="D321" s="210"/>
      <c r="E321" s="324"/>
      <c r="F321" s="203"/>
      <c r="H321" s="315"/>
      <c r="I321" s="107"/>
    </row>
    <row r="322" spans="1:9" hidden="1" x14ac:dyDescent="0.25">
      <c r="A322" s="209"/>
      <c r="B322" s="204"/>
      <c r="C322" s="210"/>
      <c r="D322" s="210"/>
      <c r="E322" s="324"/>
      <c r="F322" s="203"/>
      <c r="H322" s="315"/>
      <c r="I322" s="107"/>
    </row>
    <row r="323" spans="1:9" hidden="1" x14ac:dyDescent="0.25">
      <c r="A323" s="209"/>
      <c r="B323" s="204"/>
      <c r="C323" s="210"/>
      <c r="D323" s="210"/>
      <c r="E323" s="324"/>
      <c r="F323" s="203"/>
      <c r="H323" s="315"/>
      <c r="I323" s="107"/>
    </row>
    <row r="324" spans="1:9" hidden="1" x14ac:dyDescent="0.25">
      <c r="A324" s="209"/>
      <c r="B324" s="204"/>
      <c r="C324" s="210"/>
      <c r="D324" s="210"/>
      <c r="E324" s="324"/>
      <c r="F324" s="203"/>
      <c r="H324" s="315"/>
      <c r="I324" s="107"/>
    </row>
    <row r="325" spans="1:9" hidden="1" x14ac:dyDescent="0.25">
      <c r="A325" s="209"/>
      <c r="B325" s="204"/>
      <c r="C325" s="210"/>
      <c r="D325" s="210"/>
      <c r="E325" s="324"/>
      <c r="F325" s="203"/>
      <c r="H325" s="315"/>
      <c r="I325" s="107"/>
    </row>
    <row r="326" spans="1:9" hidden="1" x14ac:dyDescent="0.25">
      <c r="A326" s="209"/>
      <c r="B326" s="204"/>
      <c r="C326" s="210"/>
      <c r="D326" s="210"/>
      <c r="E326" s="324"/>
      <c r="F326" s="203"/>
      <c r="H326" s="315"/>
      <c r="I326" s="107"/>
    </row>
    <row r="327" spans="1:9" hidden="1" x14ac:dyDescent="0.25">
      <c r="A327" s="209"/>
      <c r="B327" s="204"/>
      <c r="C327" s="210"/>
      <c r="D327" s="210"/>
      <c r="E327" s="324"/>
      <c r="F327" s="203"/>
      <c r="H327" s="315"/>
      <c r="I327" s="107"/>
    </row>
    <row r="328" spans="1:9" hidden="1" x14ac:dyDescent="0.25">
      <c r="A328" s="209"/>
      <c r="B328" s="204"/>
      <c r="C328" s="210"/>
      <c r="D328" s="210"/>
      <c r="E328" s="324"/>
      <c r="F328" s="203"/>
      <c r="H328" s="315"/>
      <c r="I328" s="107"/>
    </row>
    <row r="329" spans="1:9" hidden="1" x14ac:dyDescent="0.25">
      <c r="A329" s="209"/>
      <c r="B329" s="204"/>
      <c r="C329" s="210"/>
      <c r="D329" s="210"/>
      <c r="E329" s="324"/>
      <c r="F329" s="203"/>
      <c r="H329" s="315"/>
      <c r="I329" s="107"/>
    </row>
    <row r="330" spans="1:9" hidden="1" x14ac:dyDescent="0.25">
      <c r="A330" s="209"/>
      <c r="B330" s="204"/>
      <c r="C330" s="210"/>
      <c r="D330" s="210"/>
      <c r="E330" s="324"/>
      <c r="F330" s="203"/>
      <c r="H330" s="315"/>
      <c r="I330" s="107"/>
    </row>
    <row r="331" spans="1:9" hidden="1" x14ac:dyDescent="0.25">
      <c r="A331" s="209"/>
      <c r="B331" s="204"/>
      <c r="C331" s="210"/>
      <c r="D331" s="210"/>
      <c r="E331" s="324"/>
      <c r="F331" s="203"/>
      <c r="H331" s="315"/>
      <c r="I331" s="107"/>
    </row>
    <row r="332" spans="1:9" ht="15" hidden="1" customHeight="1" x14ac:dyDescent="0.25">
      <c r="A332" s="209"/>
      <c r="B332" s="204"/>
      <c r="C332" s="210"/>
      <c r="D332" s="210"/>
      <c r="E332" s="324"/>
      <c r="F332" s="203"/>
      <c r="H332" s="315"/>
      <c r="I332" s="107"/>
    </row>
    <row r="333" spans="1:9" hidden="1" x14ac:dyDescent="0.25">
      <c r="A333" s="209"/>
      <c r="B333" s="204"/>
      <c r="C333" s="210"/>
      <c r="D333" s="210"/>
      <c r="E333" s="324"/>
      <c r="F333" s="203"/>
      <c r="H333" s="315"/>
      <c r="I333" s="107"/>
    </row>
    <row r="334" spans="1:9" hidden="1" x14ac:dyDescent="0.25">
      <c r="A334" s="209"/>
      <c r="B334" s="204"/>
      <c r="C334" s="210"/>
      <c r="D334" s="210"/>
      <c r="E334" s="324"/>
      <c r="F334" s="203"/>
      <c r="H334" s="315"/>
      <c r="I334" s="107"/>
    </row>
    <row r="335" spans="1:9" hidden="1" x14ac:dyDescent="0.25">
      <c r="A335" s="209"/>
      <c r="B335" s="204"/>
      <c r="C335" s="210"/>
      <c r="D335" s="210"/>
      <c r="E335" s="324"/>
      <c r="F335" s="203"/>
      <c r="H335" s="315"/>
      <c r="I335" s="107"/>
    </row>
    <row r="336" spans="1:9" hidden="1" x14ac:dyDescent="0.25">
      <c r="A336" s="209"/>
      <c r="B336" s="204"/>
      <c r="C336" s="210"/>
      <c r="D336" s="210"/>
      <c r="E336" s="324"/>
      <c r="F336" s="203"/>
      <c r="H336" s="315"/>
      <c r="I336" s="107"/>
    </row>
    <row r="337" spans="1:9" hidden="1" x14ac:dyDescent="0.25">
      <c r="A337" s="209"/>
      <c r="B337" s="204"/>
      <c r="C337" s="210"/>
      <c r="D337" s="210"/>
      <c r="E337" s="324"/>
      <c r="F337" s="203"/>
      <c r="H337" s="315"/>
      <c r="I337" s="107"/>
    </row>
    <row r="338" spans="1:9" hidden="1" x14ac:dyDescent="0.25">
      <c r="A338" s="209"/>
      <c r="B338" s="204"/>
      <c r="C338" s="317"/>
      <c r="D338" s="210"/>
      <c r="E338" s="324"/>
      <c r="F338" s="203"/>
      <c r="H338" s="315"/>
      <c r="I338" s="107"/>
    </row>
    <row r="339" spans="1:9" hidden="1" x14ac:dyDescent="0.25">
      <c r="A339" s="209"/>
      <c r="B339" s="204"/>
      <c r="C339" s="317"/>
      <c r="D339" s="210"/>
      <c r="E339" s="324"/>
      <c r="F339" s="203"/>
      <c r="H339" s="315"/>
      <c r="I339" s="107"/>
    </row>
    <row r="340" spans="1:9" hidden="1" x14ac:dyDescent="0.25">
      <c r="A340" s="209"/>
      <c r="B340" s="204"/>
      <c r="C340" s="317"/>
      <c r="D340" s="210"/>
      <c r="E340" s="324"/>
      <c r="F340" s="203"/>
      <c r="H340" s="315"/>
      <c r="I340" s="107"/>
    </row>
    <row r="341" spans="1:9" hidden="1" x14ac:dyDescent="0.25">
      <c r="A341" s="209"/>
      <c r="B341" s="204"/>
      <c r="C341" s="317"/>
      <c r="D341" s="210"/>
      <c r="E341" s="324"/>
      <c r="F341" s="203"/>
      <c r="H341" s="315"/>
      <c r="I341" s="107"/>
    </row>
    <row r="342" spans="1:9" hidden="1" x14ac:dyDescent="0.25">
      <c r="A342" s="209"/>
      <c r="B342" s="204"/>
      <c r="C342" s="317"/>
      <c r="D342" s="210"/>
      <c r="E342" s="324"/>
      <c r="F342" s="203"/>
      <c r="H342" s="315"/>
      <c r="I342" s="107"/>
    </row>
    <row r="343" spans="1:9" hidden="1" x14ac:dyDescent="0.25">
      <c r="A343" s="209"/>
      <c r="B343" s="204"/>
      <c r="C343" s="210"/>
      <c r="D343" s="210"/>
      <c r="E343" s="324"/>
      <c r="F343" s="203"/>
      <c r="H343" s="315"/>
      <c r="I343" s="107"/>
    </row>
    <row r="344" spans="1:9" hidden="1" x14ac:dyDescent="0.25">
      <c r="A344" s="209"/>
      <c r="B344" s="204"/>
      <c r="C344" s="210"/>
      <c r="D344" s="210"/>
      <c r="E344" s="324"/>
      <c r="F344" s="203"/>
      <c r="H344" s="315"/>
      <c r="I344" s="107"/>
    </row>
    <row r="345" spans="1:9" hidden="1" x14ac:dyDescent="0.25">
      <c r="A345" s="209"/>
      <c r="B345" s="204"/>
      <c r="C345" s="210"/>
      <c r="D345" s="210"/>
      <c r="E345" s="324"/>
      <c r="F345" s="203"/>
      <c r="H345" s="315"/>
      <c r="I345" s="107"/>
    </row>
    <row r="346" spans="1:9" hidden="1" x14ac:dyDescent="0.25">
      <c r="A346" s="209"/>
      <c r="B346" s="204"/>
      <c r="C346" s="210"/>
      <c r="D346" s="210"/>
      <c r="E346" s="324"/>
      <c r="F346" s="203"/>
      <c r="H346" s="315"/>
      <c r="I346" s="107"/>
    </row>
    <row r="347" spans="1:9" hidden="1" x14ac:dyDescent="0.25">
      <c r="A347" s="209"/>
      <c r="B347" s="204"/>
      <c r="C347" s="210"/>
      <c r="D347" s="210"/>
      <c r="E347" s="324"/>
      <c r="F347" s="203"/>
      <c r="H347" s="315"/>
      <c r="I347" s="107"/>
    </row>
    <row r="348" spans="1:9" hidden="1" x14ac:dyDescent="0.25">
      <c r="A348" s="209"/>
      <c r="B348" s="204"/>
      <c r="C348" s="210"/>
      <c r="D348" s="210"/>
      <c r="E348" s="324"/>
      <c r="F348" s="203"/>
      <c r="H348" s="315"/>
      <c r="I348" s="107"/>
    </row>
    <row r="349" spans="1:9" hidden="1" x14ac:dyDescent="0.25">
      <c r="A349" s="209"/>
      <c r="B349" s="204"/>
      <c r="C349" s="210"/>
      <c r="D349" s="210"/>
      <c r="E349" s="324"/>
      <c r="F349" s="203"/>
      <c r="H349" s="315"/>
      <c r="I349" s="107"/>
    </row>
    <row r="350" spans="1:9" hidden="1" x14ac:dyDescent="0.25">
      <c r="A350" s="209"/>
      <c r="B350" s="204"/>
      <c r="C350" s="210"/>
      <c r="D350" s="210"/>
      <c r="E350" s="324"/>
      <c r="F350" s="203"/>
      <c r="H350" s="315"/>
      <c r="I350" s="107"/>
    </row>
    <row r="351" spans="1:9" hidden="1" x14ac:dyDescent="0.25">
      <c r="A351" s="209"/>
      <c r="B351" s="204"/>
      <c r="C351" s="210"/>
      <c r="D351" s="210"/>
      <c r="E351" s="324"/>
      <c r="F351" s="203"/>
      <c r="H351" s="315"/>
      <c r="I351" s="107"/>
    </row>
    <row r="352" spans="1:9" hidden="1" x14ac:dyDescent="0.25">
      <c r="A352" s="209"/>
      <c r="B352" s="204"/>
      <c r="C352" s="210"/>
      <c r="D352" s="210"/>
      <c r="E352" s="324"/>
      <c r="F352" s="203"/>
      <c r="H352" s="315"/>
      <c r="I352" s="107"/>
    </row>
    <row r="353" spans="1:9" hidden="1" x14ac:dyDescent="0.25">
      <c r="A353" s="209"/>
      <c r="B353" s="204"/>
      <c r="C353" s="317"/>
      <c r="D353" s="210"/>
      <c r="E353" s="324"/>
      <c r="F353" s="203"/>
      <c r="H353" s="315"/>
      <c r="I353" s="107"/>
    </row>
    <row r="354" spans="1:9" hidden="1" x14ac:dyDescent="0.25">
      <c r="A354" s="209"/>
      <c r="B354" s="204"/>
      <c r="C354" s="317"/>
      <c r="D354" s="210"/>
      <c r="E354" s="324"/>
      <c r="F354" s="203"/>
      <c r="H354" s="315"/>
      <c r="I354" s="107"/>
    </row>
    <row r="355" spans="1:9" hidden="1" x14ac:dyDescent="0.25">
      <c r="A355" s="209"/>
      <c r="B355" s="204"/>
      <c r="C355" s="317"/>
      <c r="D355" s="210"/>
      <c r="E355" s="324"/>
      <c r="F355" s="203"/>
      <c r="H355" s="315"/>
      <c r="I355" s="107"/>
    </row>
    <row r="356" spans="1:9" hidden="1" x14ac:dyDescent="0.25">
      <c r="A356" s="209"/>
      <c r="B356" s="204"/>
      <c r="C356" s="317"/>
      <c r="D356" s="210"/>
      <c r="E356" s="324"/>
      <c r="F356" s="203"/>
      <c r="H356" s="315"/>
      <c r="I356" s="107"/>
    </row>
    <row r="357" spans="1:9" hidden="1" x14ac:dyDescent="0.25">
      <c r="A357" s="209"/>
      <c r="B357" s="204"/>
      <c r="C357" s="210"/>
      <c r="D357" s="210"/>
      <c r="E357" s="324"/>
      <c r="F357" s="203"/>
      <c r="H357" s="315"/>
      <c r="I357" s="107"/>
    </row>
    <row r="358" spans="1:9" hidden="1" x14ac:dyDescent="0.25">
      <c r="A358" s="209"/>
      <c r="B358" s="204"/>
      <c r="C358" s="210"/>
      <c r="D358" s="210"/>
      <c r="E358" s="324"/>
      <c r="F358" s="203"/>
      <c r="H358" s="315"/>
      <c r="I358" s="107"/>
    </row>
    <row r="359" spans="1:9" hidden="1" x14ac:dyDescent="0.25">
      <c r="A359" s="209"/>
      <c r="B359" s="204"/>
      <c r="C359" s="210"/>
      <c r="D359" s="210"/>
      <c r="E359" s="324"/>
      <c r="F359" s="203"/>
      <c r="H359" s="315"/>
      <c r="I359" s="107"/>
    </row>
    <row r="360" spans="1:9" hidden="1" x14ac:dyDescent="0.25">
      <c r="A360" s="209"/>
      <c r="B360" s="204"/>
      <c r="C360" s="210"/>
      <c r="D360" s="210"/>
      <c r="E360" s="324"/>
      <c r="F360" s="203"/>
      <c r="H360" s="315"/>
      <c r="I360" s="107"/>
    </row>
    <row r="361" spans="1:9" hidden="1" x14ac:dyDescent="0.25">
      <c r="A361" s="209"/>
      <c r="B361" s="204"/>
      <c r="C361" s="210"/>
      <c r="D361" s="210"/>
      <c r="E361" s="324"/>
      <c r="F361" s="203"/>
      <c r="H361" s="315"/>
      <c r="I361" s="107"/>
    </row>
    <row r="362" spans="1:9" hidden="1" x14ac:dyDescent="0.25">
      <c r="A362" s="209"/>
      <c r="B362" s="204"/>
      <c r="C362" s="210"/>
      <c r="D362" s="210"/>
      <c r="E362" s="324"/>
      <c r="F362" s="203"/>
      <c r="H362" s="315"/>
      <c r="I362" s="107"/>
    </row>
    <row r="363" spans="1:9" hidden="1" x14ac:dyDescent="0.25">
      <c r="A363" s="209"/>
      <c r="B363" s="204"/>
      <c r="C363" s="210"/>
      <c r="D363" s="210"/>
      <c r="E363" s="324"/>
      <c r="F363" s="203"/>
      <c r="H363" s="315"/>
      <c r="I363" s="107"/>
    </row>
    <row r="364" spans="1:9" hidden="1" x14ac:dyDescent="0.25">
      <c r="A364" s="209"/>
      <c r="B364" s="204"/>
      <c r="C364" s="210"/>
      <c r="D364" s="210"/>
      <c r="E364" s="324"/>
      <c r="F364" s="203"/>
      <c r="H364" s="315"/>
      <c r="I364" s="107"/>
    </row>
    <row r="365" spans="1:9" hidden="1" x14ac:dyDescent="0.25">
      <c r="A365" s="209"/>
      <c r="B365" s="204"/>
      <c r="C365" s="210"/>
      <c r="D365" s="210"/>
      <c r="E365" s="324"/>
      <c r="F365" s="203"/>
      <c r="H365" s="315"/>
      <c r="I365" s="107"/>
    </row>
    <row r="366" spans="1:9" hidden="1" x14ac:dyDescent="0.25">
      <c r="A366" s="209"/>
      <c r="B366" s="204"/>
      <c r="C366" s="210"/>
      <c r="D366" s="210"/>
      <c r="E366" s="324"/>
      <c r="F366" s="203"/>
      <c r="H366" s="315"/>
      <c r="I366" s="107"/>
    </row>
    <row r="367" spans="1:9" hidden="1" x14ac:dyDescent="0.25">
      <c r="A367" s="209"/>
      <c r="B367" s="204"/>
      <c r="C367" s="317"/>
      <c r="D367" s="210"/>
      <c r="E367" s="324"/>
      <c r="F367" s="203"/>
      <c r="H367" s="315"/>
      <c r="I367" s="107"/>
    </row>
    <row r="368" spans="1:9" hidden="1" x14ac:dyDescent="0.25">
      <c r="A368" s="209"/>
      <c r="B368" s="204"/>
      <c r="C368" s="210"/>
      <c r="D368" s="210"/>
      <c r="E368" s="324"/>
      <c r="F368" s="203"/>
      <c r="H368" s="315"/>
      <c r="I368" s="107"/>
    </row>
    <row r="369" spans="1:9" hidden="1" x14ac:dyDescent="0.25">
      <c r="A369" s="209"/>
      <c r="B369" s="204"/>
      <c r="C369" s="119"/>
      <c r="D369" s="210"/>
      <c r="E369" s="324"/>
      <c r="F369" s="203"/>
      <c r="H369" s="315"/>
      <c r="I369" s="107"/>
    </row>
    <row r="370" spans="1:9" hidden="1" x14ac:dyDescent="0.25">
      <c r="A370" s="209"/>
      <c r="B370" s="204"/>
      <c r="C370" s="119"/>
      <c r="D370" s="210"/>
      <c r="E370" s="324"/>
      <c r="F370" s="203"/>
      <c r="H370" s="315"/>
      <c r="I370" s="107"/>
    </row>
    <row r="371" spans="1:9" hidden="1" x14ac:dyDescent="0.25">
      <c r="A371" s="209"/>
      <c r="B371" s="204"/>
      <c r="C371" s="119"/>
      <c r="D371" s="210"/>
      <c r="E371" s="324"/>
      <c r="F371" s="203"/>
      <c r="H371" s="315"/>
      <c r="I371" s="107"/>
    </row>
    <row r="372" spans="1:9" hidden="1" x14ac:dyDescent="0.25">
      <c r="A372" s="209"/>
      <c r="B372" s="204"/>
      <c r="C372" s="119"/>
      <c r="D372" s="210"/>
      <c r="E372" s="324"/>
      <c r="F372" s="203"/>
      <c r="H372" s="315"/>
      <c r="I372" s="107"/>
    </row>
    <row r="373" spans="1:9" hidden="1" x14ac:dyDescent="0.25">
      <c r="A373" s="209"/>
      <c r="B373" s="204"/>
      <c r="C373" s="119"/>
      <c r="D373" s="210"/>
      <c r="E373" s="324"/>
      <c r="F373" s="203"/>
      <c r="H373" s="315"/>
      <c r="I373" s="107"/>
    </row>
    <row r="374" spans="1:9" hidden="1" x14ac:dyDescent="0.25">
      <c r="A374" s="209"/>
      <c r="B374" s="204"/>
      <c r="C374" s="119"/>
      <c r="D374" s="210"/>
      <c r="E374" s="324"/>
      <c r="F374" s="203"/>
      <c r="H374" s="315"/>
      <c r="I374" s="107"/>
    </row>
    <row r="375" spans="1:9" hidden="1" x14ac:dyDescent="0.25">
      <c r="A375" s="209"/>
      <c r="B375" s="204"/>
      <c r="C375" s="119"/>
      <c r="D375" s="210"/>
      <c r="E375" s="324"/>
      <c r="F375" s="203"/>
      <c r="H375" s="315"/>
      <c r="I375" s="107"/>
    </row>
    <row r="376" spans="1:9" hidden="1" x14ac:dyDescent="0.25">
      <c r="A376" s="209"/>
      <c r="B376" s="204"/>
      <c r="C376" s="119"/>
      <c r="D376" s="210"/>
      <c r="E376" s="324"/>
      <c r="F376" s="203"/>
      <c r="H376" s="315"/>
      <c r="I376" s="107"/>
    </row>
    <row r="377" spans="1:9" hidden="1" x14ac:dyDescent="0.25">
      <c r="A377" s="209"/>
      <c r="B377" s="204"/>
      <c r="C377" s="119"/>
      <c r="D377" s="210"/>
      <c r="E377" s="324"/>
      <c r="F377" s="203"/>
      <c r="H377" s="315"/>
      <c r="I377" s="107"/>
    </row>
    <row r="378" spans="1:9" hidden="1" x14ac:dyDescent="0.25">
      <c r="A378" s="209"/>
      <c r="B378" s="204"/>
      <c r="C378" s="119"/>
      <c r="D378" s="210"/>
      <c r="E378" s="324"/>
      <c r="F378" s="203"/>
      <c r="H378" s="315"/>
      <c r="I378" s="107"/>
    </row>
    <row r="379" spans="1:9" hidden="1" x14ac:dyDescent="0.25">
      <c r="A379" s="209"/>
      <c r="B379" s="204"/>
      <c r="C379" s="119"/>
      <c r="D379" s="210"/>
      <c r="E379" s="324"/>
      <c r="F379" s="203"/>
      <c r="H379" s="315"/>
      <c r="I379" s="107"/>
    </row>
    <row r="380" spans="1:9" hidden="1" x14ac:dyDescent="0.25">
      <c r="A380" s="209"/>
      <c r="B380" s="204"/>
      <c r="C380" s="119"/>
      <c r="D380" s="210"/>
      <c r="E380" s="324"/>
      <c r="F380" s="203"/>
      <c r="H380" s="315"/>
      <c r="I380" s="107"/>
    </row>
    <row r="381" spans="1:9" hidden="1" x14ac:dyDescent="0.25">
      <c r="A381" s="209"/>
      <c r="B381" s="204"/>
      <c r="C381" s="119"/>
      <c r="D381" s="210"/>
      <c r="E381" s="324"/>
      <c r="F381" s="203"/>
      <c r="H381" s="315"/>
      <c r="I381" s="107"/>
    </row>
    <row r="382" spans="1:9" hidden="1" x14ac:dyDescent="0.25">
      <c r="A382" s="209"/>
      <c r="B382" s="204"/>
      <c r="C382" s="119"/>
      <c r="D382" s="210"/>
      <c r="E382" s="324"/>
      <c r="F382" s="203"/>
      <c r="H382" s="315"/>
      <c r="I382" s="107"/>
    </row>
    <row r="383" spans="1:9" hidden="1" x14ac:dyDescent="0.25">
      <c r="A383" s="209"/>
      <c r="B383" s="204"/>
      <c r="C383" s="119"/>
      <c r="D383" s="210"/>
      <c r="E383" s="324"/>
      <c r="F383" s="203"/>
      <c r="H383" s="315"/>
      <c r="I383" s="107"/>
    </row>
    <row r="384" spans="1:9" hidden="1" x14ac:dyDescent="0.25">
      <c r="A384" s="209"/>
      <c r="B384" s="204"/>
      <c r="C384" s="119"/>
      <c r="D384" s="210"/>
      <c r="E384" s="324"/>
      <c r="F384" s="203"/>
      <c r="H384" s="315"/>
      <c r="I384" s="107"/>
    </row>
    <row r="385" spans="1:9" hidden="1" x14ac:dyDescent="0.25">
      <c r="A385" s="209"/>
      <c r="B385" s="204"/>
      <c r="C385" s="119"/>
      <c r="D385" s="210"/>
      <c r="E385" s="324"/>
      <c r="F385" s="203"/>
      <c r="H385" s="315"/>
      <c r="I385" s="107"/>
    </row>
    <row r="386" spans="1:9" hidden="1" x14ac:dyDescent="0.25">
      <c r="A386" s="209"/>
      <c r="B386" s="204"/>
      <c r="C386" s="119"/>
      <c r="D386" s="210"/>
      <c r="E386" s="324"/>
      <c r="F386" s="203"/>
      <c r="H386" s="315"/>
      <c r="I386" s="107"/>
    </row>
    <row r="387" spans="1:9" hidden="1" x14ac:dyDescent="0.25">
      <c r="A387" s="209"/>
      <c r="B387" s="204"/>
      <c r="C387" s="119"/>
      <c r="D387" s="210"/>
      <c r="E387" s="324"/>
      <c r="F387" s="203"/>
      <c r="H387" s="315"/>
      <c r="I387" s="107"/>
    </row>
    <row r="388" spans="1:9" hidden="1" x14ac:dyDescent="0.25">
      <c r="A388" s="209"/>
      <c r="B388" s="204"/>
      <c r="C388" s="119"/>
      <c r="D388" s="210"/>
      <c r="E388" s="324"/>
      <c r="F388" s="203"/>
      <c r="H388" s="315"/>
      <c r="I388" s="107"/>
    </row>
    <row r="389" spans="1:9" hidden="1" x14ac:dyDescent="0.25">
      <c r="A389" s="209"/>
      <c r="B389" s="204"/>
      <c r="C389" s="119"/>
      <c r="D389" s="210"/>
      <c r="E389" s="324"/>
      <c r="F389" s="203"/>
      <c r="H389" s="315"/>
      <c r="I389" s="107"/>
    </row>
    <row r="390" spans="1:9" hidden="1" x14ac:dyDescent="0.25">
      <c r="A390" s="209"/>
      <c r="B390" s="204"/>
      <c r="C390" s="119"/>
      <c r="D390" s="210"/>
      <c r="E390" s="324"/>
      <c r="F390" s="203"/>
      <c r="H390" s="315"/>
      <c r="I390" s="107"/>
    </row>
    <row r="391" spans="1:9" hidden="1" x14ac:dyDescent="0.25">
      <c r="A391" s="209"/>
      <c r="B391" s="204"/>
      <c r="C391" s="119"/>
      <c r="D391" s="210"/>
      <c r="E391" s="324"/>
      <c r="F391" s="203"/>
      <c r="H391" s="315"/>
      <c r="I391" s="107"/>
    </row>
    <row r="392" spans="1:9" hidden="1" x14ac:dyDescent="0.25">
      <c r="A392" s="209"/>
      <c r="B392" s="204"/>
      <c r="C392" s="119"/>
      <c r="D392" s="210"/>
      <c r="E392" s="324"/>
      <c r="F392" s="203"/>
      <c r="H392" s="315"/>
      <c r="I392" s="107"/>
    </row>
    <row r="393" spans="1:9" hidden="1" x14ac:dyDescent="0.25">
      <c r="A393" s="209"/>
      <c r="B393" s="204"/>
      <c r="C393" s="119"/>
      <c r="D393" s="210"/>
      <c r="E393" s="324"/>
      <c r="F393" s="203"/>
      <c r="H393" s="315"/>
      <c r="I393" s="107"/>
    </row>
    <row r="394" spans="1:9" hidden="1" x14ac:dyDescent="0.25">
      <c r="A394" s="209"/>
      <c r="B394" s="204"/>
      <c r="C394" s="119"/>
      <c r="D394" s="210"/>
      <c r="E394" s="324"/>
      <c r="F394" s="203"/>
      <c r="H394" s="315"/>
      <c r="I394" s="107"/>
    </row>
    <row r="395" spans="1:9" hidden="1" x14ac:dyDescent="0.25">
      <c r="A395" s="209"/>
      <c r="B395" s="204"/>
      <c r="C395" s="119"/>
      <c r="D395" s="210"/>
      <c r="E395" s="324"/>
      <c r="F395" s="203"/>
      <c r="H395" s="315"/>
      <c r="I395" s="107"/>
    </row>
    <row r="396" spans="1:9" hidden="1" x14ac:dyDescent="0.25">
      <c r="A396" s="209"/>
      <c r="B396" s="204"/>
      <c r="C396" s="119"/>
      <c r="D396" s="210"/>
      <c r="E396" s="324"/>
      <c r="F396" s="203"/>
      <c r="H396" s="315"/>
      <c r="I396" s="107"/>
    </row>
    <row r="397" spans="1:9" hidden="1" x14ac:dyDescent="0.25">
      <c r="A397" s="209"/>
      <c r="B397" s="204"/>
      <c r="C397" s="119"/>
      <c r="D397" s="210"/>
      <c r="E397" s="324"/>
      <c r="F397" s="203"/>
      <c r="H397" s="315"/>
      <c r="I397" s="107"/>
    </row>
    <row r="398" spans="1:9" hidden="1" x14ac:dyDescent="0.25">
      <c r="A398" s="209"/>
      <c r="B398" s="204"/>
      <c r="C398" s="119"/>
      <c r="D398" s="210"/>
      <c r="E398" s="324"/>
      <c r="F398" s="203"/>
      <c r="H398" s="315"/>
      <c r="I398" s="107"/>
    </row>
    <row r="399" spans="1:9" hidden="1" x14ac:dyDescent="0.25">
      <c r="A399" s="209"/>
      <c r="B399" s="204"/>
      <c r="C399" s="119"/>
      <c r="D399" s="210"/>
      <c r="E399" s="324"/>
      <c r="F399" s="203"/>
      <c r="H399" s="315"/>
      <c r="I399" s="107"/>
    </row>
    <row r="400" spans="1:9" hidden="1" x14ac:dyDescent="0.25">
      <c r="A400" s="209"/>
      <c r="B400" s="204"/>
      <c r="C400" s="119"/>
      <c r="D400" s="210"/>
      <c r="E400" s="324"/>
      <c r="F400" s="203"/>
      <c r="H400" s="315"/>
      <c r="I400" s="107"/>
    </row>
    <row r="401" spans="1:9" hidden="1" x14ac:dyDescent="0.25">
      <c r="A401" s="209"/>
      <c r="B401" s="204"/>
      <c r="C401" s="119"/>
      <c r="D401" s="210"/>
      <c r="E401" s="324"/>
      <c r="F401" s="203"/>
      <c r="H401" s="315"/>
      <c r="I401" s="107"/>
    </row>
    <row r="402" spans="1:9" hidden="1" x14ac:dyDescent="0.25">
      <c r="A402" s="209"/>
      <c r="B402" s="204"/>
      <c r="C402" s="119"/>
      <c r="D402" s="210"/>
      <c r="E402" s="324"/>
      <c r="F402" s="203"/>
      <c r="H402" s="315"/>
      <c r="I402" s="107"/>
    </row>
    <row r="403" spans="1:9" hidden="1" x14ac:dyDescent="0.25">
      <c r="A403" s="209"/>
      <c r="B403" s="204"/>
      <c r="C403" s="119"/>
      <c r="D403" s="210"/>
      <c r="E403" s="324"/>
      <c r="F403" s="203"/>
      <c r="H403" s="315"/>
      <c r="I403" s="107"/>
    </row>
    <row r="404" spans="1:9" hidden="1" x14ac:dyDescent="0.25">
      <c r="A404" s="209"/>
      <c r="B404" s="204"/>
      <c r="C404" s="119"/>
      <c r="D404" s="210"/>
      <c r="E404" s="324"/>
      <c r="F404" s="203"/>
      <c r="H404" s="315"/>
      <c r="I404" s="107"/>
    </row>
    <row r="405" spans="1:9" hidden="1" x14ac:dyDescent="0.25">
      <c r="A405" s="209"/>
      <c r="B405" s="204"/>
      <c r="C405" s="119"/>
      <c r="D405" s="210"/>
      <c r="E405" s="324"/>
      <c r="F405" s="203"/>
      <c r="H405" s="315"/>
      <c r="I405" s="107"/>
    </row>
    <row r="406" spans="1:9" hidden="1" x14ac:dyDescent="0.25">
      <c r="A406" s="209"/>
      <c r="B406" s="204"/>
      <c r="C406" s="119"/>
      <c r="D406" s="210"/>
      <c r="E406" s="324"/>
      <c r="F406" s="203"/>
      <c r="H406" s="315"/>
      <c r="I406" s="107"/>
    </row>
    <row r="407" spans="1:9" hidden="1" x14ac:dyDescent="0.25">
      <c r="A407" s="209"/>
      <c r="B407" s="204"/>
      <c r="C407" s="119"/>
      <c r="D407" s="210"/>
      <c r="E407" s="324"/>
      <c r="F407" s="203"/>
      <c r="H407" s="315"/>
      <c r="I407" s="107"/>
    </row>
    <row r="408" spans="1:9" hidden="1" x14ac:dyDescent="0.25">
      <c r="A408" s="209"/>
      <c r="B408" s="204"/>
      <c r="C408" s="119"/>
      <c r="D408" s="210"/>
      <c r="E408" s="324"/>
      <c r="F408" s="203"/>
      <c r="H408" s="315"/>
      <c r="I408" s="107"/>
    </row>
    <row r="409" spans="1:9" hidden="1" x14ac:dyDescent="0.25">
      <c r="A409" s="209"/>
      <c r="B409" s="204"/>
      <c r="C409" s="119"/>
      <c r="D409" s="210"/>
      <c r="E409" s="324"/>
      <c r="F409" s="203"/>
      <c r="H409" s="315"/>
      <c r="I409" s="107"/>
    </row>
    <row r="410" spans="1:9" hidden="1" x14ac:dyDescent="0.25">
      <c r="A410" s="209"/>
      <c r="B410" s="204"/>
      <c r="C410" s="119"/>
      <c r="D410" s="210"/>
      <c r="E410" s="324"/>
      <c r="F410" s="203"/>
      <c r="H410" s="315"/>
      <c r="I410" s="107"/>
    </row>
    <row r="411" spans="1:9" hidden="1" x14ac:dyDescent="0.25">
      <c r="A411" s="311"/>
      <c r="B411" s="283"/>
      <c r="C411" s="119"/>
      <c r="D411" s="294"/>
      <c r="E411" s="324"/>
      <c r="F411" s="284"/>
      <c r="H411" s="315"/>
      <c r="I411" s="107"/>
    </row>
    <row r="412" spans="1:9" hidden="1" x14ac:dyDescent="0.25">
      <c r="A412" s="210"/>
      <c r="B412" s="204"/>
      <c r="C412" s="210"/>
      <c r="D412" s="294"/>
      <c r="E412" s="324"/>
      <c r="F412" s="284"/>
      <c r="H412" s="315"/>
      <c r="I412" s="107"/>
    </row>
    <row r="413" spans="1:9" hidden="1" x14ac:dyDescent="0.25">
      <c r="A413" s="210"/>
      <c r="B413" s="204"/>
      <c r="C413" s="210"/>
      <c r="D413" s="294"/>
      <c r="E413" s="324"/>
      <c r="F413" s="284"/>
      <c r="H413" s="315"/>
      <c r="I413" s="107"/>
    </row>
    <row r="414" spans="1:9" hidden="1" x14ac:dyDescent="0.25">
      <c r="A414" s="210"/>
      <c r="B414" s="204"/>
      <c r="C414" s="210"/>
      <c r="D414" s="294"/>
      <c r="E414" s="324"/>
      <c r="F414" s="284"/>
      <c r="H414" s="315"/>
      <c r="I414" s="107"/>
    </row>
    <row r="415" spans="1:9" hidden="1" x14ac:dyDescent="0.25">
      <c r="A415" s="210"/>
      <c r="B415" s="204"/>
      <c r="C415" s="210"/>
      <c r="D415" s="294"/>
      <c r="E415" s="324"/>
      <c r="F415" s="284"/>
      <c r="H415" s="315"/>
      <c r="I415" s="107"/>
    </row>
    <row r="416" spans="1:9" hidden="1" x14ac:dyDescent="0.25">
      <c r="A416" s="210"/>
      <c r="B416" s="204"/>
      <c r="C416" s="210"/>
      <c r="D416" s="294"/>
      <c r="E416" s="324"/>
      <c r="F416" s="284"/>
      <c r="H416" s="315"/>
      <c r="I416" s="107"/>
    </row>
    <row r="417" spans="1:9" hidden="1" x14ac:dyDescent="0.25">
      <c r="A417" s="210"/>
      <c r="B417" s="204"/>
      <c r="C417" s="210"/>
      <c r="D417" s="294"/>
      <c r="E417" s="324"/>
      <c r="F417" s="284"/>
      <c r="H417" s="315"/>
      <c r="I417" s="107"/>
    </row>
    <row r="418" spans="1:9" hidden="1" x14ac:dyDescent="0.25">
      <c r="A418" s="210"/>
      <c r="B418" s="204"/>
      <c r="C418" s="210"/>
      <c r="D418" s="294"/>
      <c r="E418" s="324"/>
      <c r="F418" s="284"/>
      <c r="H418" s="315"/>
      <c r="I418" s="107"/>
    </row>
    <row r="419" spans="1:9" hidden="1" x14ac:dyDescent="0.25">
      <c r="A419" s="210"/>
      <c r="B419" s="204"/>
      <c r="C419" s="210"/>
      <c r="D419" s="294"/>
      <c r="E419" s="324"/>
      <c r="F419" s="284"/>
      <c r="H419" s="315"/>
      <c r="I419" s="107"/>
    </row>
    <row r="420" spans="1:9" hidden="1" x14ac:dyDescent="0.25">
      <c r="A420" s="210"/>
      <c r="B420" s="204"/>
      <c r="C420" s="210"/>
      <c r="D420" s="294"/>
      <c r="E420" s="324"/>
      <c r="F420" s="284"/>
      <c r="H420" s="315"/>
      <c r="I420" s="107"/>
    </row>
    <row r="421" spans="1:9" hidden="1" x14ac:dyDescent="0.25">
      <c r="A421" s="210"/>
      <c r="B421" s="204"/>
      <c r="C421" s="210"/>
      <c r="D421" s="294"/>
      <c r="E421" s="324"/>
      <c r="F421" s="284"/>
      <c r="H421" s="315"/>
      <c r="I421" s="107"/>
    </row>
    <row r="422" spans="1:9" hidden="1" x14ac:dyDescent="0.25">
      <c r="A422" s="210"/>
      <c r="B422" s="204"/>
      <c r="C422" s="210"/>
      <c r="D422" s="294"/>
      <c r="E422" s="324"/>
      <c r="F422" s="284"/>
      <c r="H422" s="315"/>
      <c r="I422" s="107"/>
    </row>
    <row r="423" spans="1:9" hidden="1" x14ac:dyDescent="0.25">
      <c r="A423" s="210"/>
      <c r="B423" s="204"/>
      <c r="C423" s="210"/>
      <c r="D423" s="294"/>
      <c r="E423" s="324"/>
      <c r="F423" s="284"/>
      <c r="H423" s="315"/>
      <c r="I423" s="107"/>
    </row>
    <row r="424" spans="1:9" hidden="1" x14ac:dyDescent="0.25">
      <c r="A424" s="210"/>
      <c r="B424" s="204"/>
      <c r="C424" s="83"/>
      <c r="D424" s="294"/>
      <c r="E424" s="324"/>
      <c r="F424" s="284"/>
    </row>
    <row r="425" spans="1:9" hidden="1" x14ac:dyDescent="0.25">
      <c r="A425" s="210"/>
      <c r="B425" s="204"/>
      <c r="C425" s="83"/>
      <c r="D425" s="294"/>
      <c r="E425" s="324"/>
      <c r="F425" s="284"/>
    </row>
    <row r="426" spans="1:9" hidden="1" x14ac:dyDescent="0.25">
      <c r="A426" s="210"/>
      <c r="B426" s="204"/>
      <c r="C426" s="83"/>
      <c r="D426" s="294"/>
      <c r="E426" s="324"/>
      <c r="F426" s="284"/>
    </row>
    <row r="427" spans="1:9" hidden="1" x14ac:dyDescent="0.25">
      <c r="A427" s="210"/>
      <c r="B427" s="204"/>
      <c r="C427" s="83"/>
      <c r="D427" s="294"/>
      <c r="E427" s="324"/>
      <c r="F427" s="284"/>
    </row>
    <row r="428" spans="1:9" hidden="1" x14ac:dyDescent="0.25">
      <c r="A428" s="210"/>
      <c r="B428" s="204"/>
      <c r="C428" s="83"/>
      <c r="D428" s="294"/>
      <c r="E428" s="324"/>
      <c r="F428" s="284"/>
    </row>
    <row r="429" spans="1:9" hidden="1" x14ac:dyDescent="0.25">
      <c r="A429" s="294"/>
      <c r="B429" s="204"/>
      <c r="C429" s="83"/>
      <c r="D429" s="210"/>
      <c r="E429" s="210"/>
      <c r="F429" s="203"/>
    </row>
    <row r="430" spans="1:9" x14ac:dyDescent="0.25">
      <c r="A430" s="312"/>
      <c r="E430" s="83" t="s">
        <v>203</v>
      </c>
      <c r="F430" s="778">
        <f>SUM(F179:F429)</f>
        <v>296887.5</v>
      </c>
    </row>
    <row r="431" spans="1:9" x14ac:dyDescent="0.25">
      <c r="A431" s="119"/>
    </row>
    <row r="432" spans="1:9" x14ac:dyDescent="0.25">
      <c r="A432" s="119"/>
    </row>
    <row r="433" spans="1:1" x14ac:dyDescent="0.25">
      <c r="A433" s="119"/>
    </row>
    <row r="434" spans="1:1" x14ac:dyDescent="0.25">
      <c r="A434" s="119"/>
    </row>
    <row r="435" spans="1:1" x14ac:dyDescent="0.25">
      <c r="A435" s="119"/>
    </row>
  </sheetData>
  <mergeCells count="134">
    <mergeCell ref="A118:B118"/>
    <mergeCell ref="A85:H85"/>
    <mergeCell ref="A75:A76"/>
    <mergeCell ref="A72:A74"/>
    <mergeCell ref="A101:F101"/>
    <mergeCell ref="B72:B74"/>
    <mergeCell ref="D72:D74"/>
    <mergeCell ref="E72:F72"/>
    <mergeCell ref="G72:G74"/>
    <mergeCell ref="E104:E105"/>
    <mergeCell ref="A86:A88"/>
    <mergeCell ref="B86:C88"/>
    <mergeCell ref="D86:F86"/>
    <mergeCell ref="D87:D88"/>
    <mergeCell ref="E87:E88"/>
    <mergeCell ref="F87:F88"/>
    <mergeCell ref="B89:C89"/>
    <mergeCell ref="I72:I74"/>
    <mergeCell ref="B75:B76"/>
    <mergeCell ref="D75:D76"/>
    <mergeCell ref="E75:E76"/>
    <mergeCell ref="F75:F76"/>
    <mergeCell ref="G75:G76"/>
    <mergeCell ref="I75:I76"/>
    <mergeCell ref="A67:B67"/>
    <mergeCell ref="A1:H1"/>
    <mergeCell ref="A8:E8"/>
    <mergeCell ref="D9:E9"/>
    <mergeCell ref="D10:E10"/>
    <mergeCell ref="D12:E12"/>
    <mergeCell ref="D15:E15"/>
    <mergeCell ref="B37:C37"/>
    <mergeCell ref="G32:G33"/>
    <mergeCell ref="B34:C34"/>
    <mergeCell ref="B36:C36"/>
    <mergeCell ref="A31:A33"/>
    <mergeCell ref="B31:C33"/>
    <mergeCell ref="D31:H31"/>
    <mergeCell ref="D32:D33"/>
    <mergeCell ref="E32:E33"/>
    <mergeCell ref="F32:F33"/>
    <mergeCell ref="H32:H33"/>
    <mergeCell ref="G51:G52"/>
    <mergeCell ref="A53:B53"/>
    <mergeCell ref="A63:B63"/>
    <mergeCell ref="B43:C43"/>
    <mergeCell ref="A82:F82"/>
    <mergeCell ref="A20:B20"/>
    <mergeCell ref="B3:H3"/>
    <mergeCell ref="A4:E4"/>
    <mergeCell ref="A5:E5"/>
    <mergeCell ref="A6:E6"/>
    <mergeCell ref="A7:E7"/>
    <mergeCell ref="A17:F17"/>
    <mergeCell ref="A19:F19"/>
    <mergeCell ref="G61:G62"/>
    <mergeCell ref="A57:B57"/>
    <mergeCell ref="A59:F59"/>
    <mergeCell ref="A61:B62"/>
    <mergeCell ref="D61:D62"/>
    <mergeCell ref="E61:E62"/>
    <mergeCell ref="F61:F62"/>
    <mergeCell ref="D40:E40"/>
    <mergeCell ref="F51:F52"/>
    <mergeCell ref="A70:F70"/>
    <mergeCell ref="D51:D52"/>
    <mergeCell ref="E51:E52"/>
    <mergeCell ref="A51:B52"/>
    <mergeCell ref="I21:I23"/>
    <mergeCell ref="G24:G25"/>
    <mergeCell ref="I24:I25"/>
    <mergeCell ref="A48:F48"/>
    <mergeCell ref="A24:A25"/>
    <mergeCell ref="B24:B25"/>
    <mergeCell ref="D24:D25"/>
    <mergeCell ref="E24:E25"/>
    <mergeCell ref="F24:F25"/>
    <mergeCell ref="G21:G23"/>
    <mergeCell ref="D21:D23"/>
    <mergeCell ref="E21:F21"/>
    <mergeCell ref="A21:A23"/>
    <mergeCell ref="B21:B23"/>
    <mergeCell ref="A39:H39"/>
    <mergeCell ref="A40:A42"/>
    <mergeCell ref="B40:C42"/>
    <mergeCell ref="D41:D42"/>
    <mergeCell ref="A30:H30"/>
    <mergeCell ref="E41:E42"/>
    <mergeCell ref="F41:F42"/>
    <mergeCell ref="B44:C44"/>
    <mergeCell ref="B45:C45"/>
    <mergeCell ref="G135:G136"/>
    <mergeCell ref="A125:A126"/>
    <mergeCell ref="B125:B126"/>
    <mergeCell ref="D125:D126"/>
    <mergeCell ref="E125:E126"/>
    <mergeCell ref="F125:F126"/>
    <mergeCell ref="G125:G126"/>
    <mergeCell ref="A132:F132"/>
    <mergeCell ref="A133:F133"/>
    <mergeCell ref="F135:F136"/>
    <mergeCell ref="A95:F95"/>
    <mergeCell ref="A102:E102"/>
    <mergeCell ref="A119:B119"/>
    <mergeCell ref="A120:B120"/>
    <mergeCell ref="A121:B121"/>
    <mergeCell ref="F104:F105"/>
    <mergeCell ref="A113:E113"/>
    <mergeCell ref="A114:F114"/>
    <mergeCell ref="A117:B117"/>
    <mergeCell ref="A104:A105"/>
    <mergeCell ref="B104:B105"/>
    <mergeCell ref="D104:D105"/>
    <mergeCell ref="A122:B122"/>
    <mergeCell ref="A173:E173"/>
    <mergeCell ref="A174:F174"/>
    <mergeCell ref="A176:A177"/>
    <mergeCell ref="B176:B177"/>
    <mergeCell ref="D176:D177"/>
    <mergeCell ref="E176:E177"/>
    <mergeCell ref="F176:F177"/>
    <mergeCell ref="A140:F140"/>
    <mergeCell ref="A141:F141"/>
    <mergeCell ref="A142:F142"/>
    <mergeCell ref="A144:A145"/>
    <mergeCell ref="B144:B145"/>
    <mergeCell ref="D144:D145"/>
    <mergeCell ref="E144:E145"/>
    <mergeCell ref="F144:F145"/>
    <mergeCell ref="A123:F123"/>
    <mergeCell ref="A135:A136"/>
    <mergeCell ref="B135:B136"/>
    <mergeCell ref="D135:D136"/>
    <mergeCell ref="E135:E136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8" max="9" man="1"/>
    <brk id="122" max="9" man="1"/>
    <brk id="17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10" t="s">
        <v>179</v>
      </c>
      <c r="B1" s="531" t="s">
        <v>109</v>
      </c>
      <c r="C1" s="531"/>
      <c r="D1" s="531"/>
      <c r="E1" s="531"/>
      <c r="F1" s="531"/>
      <c r="G1" s="210" t="s">
        <v>180</v>
      </c>
      <c r="H1" s="209" t="s">
        <v>181</v>
      </c>
      <c r="I1" s="531" t="s">
        <v>182</v>
      </c>
      <c r="J1" s="531"/>
      <c r="K1" s="531"/>
    </row>
    <row r="2" spans="1:11" ht="15" customHeight="1" x14ac:dyDescent="0.25">
      <c r="A2" s="210">
        <v>1</v>
      </c>
      <c r="B2" s="504">
        <v>2</v>
      </c>
      <c r="C2" s="592"/>
      <c r="D2" s="592"/>
      <c r="E2" s="592"/>
      <c r="F2" s="505"/>
      <c r="G2" s="210">
        <v>3</v>
      </c>
      <c r="H2" s="210">
        <v>4</v>
      </c>
      <c r="I2" s="504">
        <v>5</v>
      </c>
      <c r="J2" s="592"/>
      <c r="K2" s="505"/>
    </row>
    <row r="3" spans="1:11" ht="15" customHeight="1" x14ac:dyDescent="0.25">
      <c r="A3" s="210">
        <v>1</v>
      </c>
      <c r="B3" s="372" t="s">
        <v>233</v>
      </c>
      <c r="C3" s="372" t="s">
        <v>233</v>
      </c>
      <c r="D3" s="372" t="s">
        <v>233</v>
      </c>
      <c r="E3" s="372" t="s">
        <v>233</v>
      </c>
      <c r="F3" s="372" t="s">
        <v>233</v>
      </c>
      <c r="G3" s="374">
        <v>7</v>
      </c>
      <c r="H3" s="376">
        <v>7500</v>
      </c>
      <c r="I3" s="280"/>
      <c r="J3" s="281"/>
      <c r="K3" s="282">
        <f>G3*H3</f>
        <v>52500</v>
      </c>
    </row>
    <row r="4" spans="1:11" ht="15" customHeight="1" x14ac:dyDescent="0.25">
      <c r="A4" s="210">
        <v>2</v>
      </c>
      <c r="B4" s="372" t="s">
        <v>234</v>
      </c>
      <c r="C4" s="372" t="s">
        <v>234</v>
      </c>
      <c r="D4" s="372" t="s">
        <v>234</v>
      </c>
      <c r="E4" s="372" t="s">
        <v>234</v>
      </c>
      <c r="F4" s="372" t="s">
        <v>234</v>
      </c>
      <c r="G4" s="374">
        <v>6</v>
      </c>
      <c r="H4" s="376">
        <v>1500</v>
      </c>
      <c r="I4" s="280"/>
      <c r="J4" s="281"/>
      <c r="K4" s="282">
        <f>G4*H4</f>
        <v>9000</v>
      </c>
    </row>
    <row r="5" spans="1:11" ht="15" customHeight="1" x14ac:dyDescent="0.25">
      <c r="A5" s="210">
        <v>3</v>
      </c>
      <c r="B5" s="372" t="s">
        <v>235</v>
      </c>
      <c r="C5" s="372" t="s">
        <v>235</v>
      </c>
      <c r="D5" s="372" t="s">
        <v>235</v>
      </c>
      <c r="E5" s="372" t="s">
        <v>235</v>
      </c>
      <c r="F5" s="372" t="s">
        <v>235</v>
      </c>
      <c r="G5" s="374">
        <v>6</v>
      </c>
      <c r="H5" s="376">
        <v>4500</v>
      </c>
      <c r="I5" s="280"/>
      <c r="J5" s="281"/>
      <c r="K5" s="282">
        <f>G5*H5</f>
        <v>27000</v>
      </c>
    </row>
    <row r="6" spans="1:11" ht="15" customHeight="1" x14ac:dyDescent="0.25">
      <c r="A6" s="210">
        <v>4</v>
      </c>
      <c r="B6" s="372" t="s">
        <v>236</v>
      </c>
      <c r="C6" s="372" t="s">
        <v>236</v>
      </c>
      <c r="D6" s="372" t="s">
        <v>236</v>
      </c>
      <c r="E6" s="372" t="s">
        <v>236</v>
      </c>
      <c r="F6" s="372" t="s">
        <v>236</v>
      </c>
      <c r="G6" s="374">
        <v>2</v>
      </c>
      <c r="H6" s="376">
        <v>13000</v>
      </c>
      <c r="I6" s="589">
        <f t="shared" ref="I6:I15" si="0">G6*H6</f>
        <v>26000</v>
      </c>
      <c r="J6" s="590"/>
      <c r="K6" s="591"/>
    </row>
    <row r="7" spans="1:11" ht="15" customHeight="1" x14ac:dyDescent="0.25">
      <c r="A7" s="210">
        <v>5</v>
      </c>
      <c r="B7" s="373" t="s">
        <v>237</v>
      </c>
      <c r="C7" s="373" t="s">
        <v>237</v>
      </c>
      <c r="D7" s="373" t="s">
        <v>237</v>
      </c>
      <c r="E7" s="373" t="s">
        <v>237</v>
      </c>
      <c r="F7" s="373" t="s">
        <v>237</v>
      </c>
      <c r="G7" s="375">
        <v>5</v>
      </c>
      <c r="H7" s="377">
        <v>1000</v>
      </c>
      <c r="I7" s="589">
        <f t="shared" si="0"/>
        <v>5000</v>
      </c>
      <c r="J7" s="590"/>
      <c r="K7" s="591"/>
    </row>
    <row r="8" spans="1:11" ht="15" customHeight="1" x14ac:dyDescent="0.25">
      <c r="A8" s="210">
        <v>6</v>
      </c>
      <c r="B8" s="373" t="s">
        <v>238</v>
      </c>
      <c r="C8" s="373" t="s">
        <v>238</v>
      </c>
      <c r="D8" s="373" t="s">
        <v>238</v>
      </c>
      <c r="E8" s="373" t="s">
        <v>238</v>
      </c>
      <c r="F8" s="373" t="s">
        <v>238</v>
      </c>
      <c r="G8" s="375">
        <v>2</v>
      </c>
      <c r="H8" s="377">
        <v>2100</v>
      </c>
      <c r="I8" s="589">
        <f t="shared" si="0"/>
        <v>4200</v>
      </c>
      <c r="J8" s="590"/>
      <c r="K8" s="591"/>
    </row>
    <row r="9" spans="1:11" ht="33" x14ac:dyDescent="0.25">
      <c r="A9" s="210">
        <v>7</v>
      </c>
      <c r="B9" s="372" t="s">
        <v>239</v>
      </c>
      <c r="C9" s="372" t="s">
        <v>239</v>
      </c>
      <c r="D9" s="372" t="s">
        <v>239</v>
      </c>
      <c r="E9" s="372" t="s">
        <v>239</v>
      </c>
      <c r="F9" s="372" t="s">
        <v>239</v>
      </c>
      <c r="G9" s="374">
        <v>4</v>
      </c>
      <c r="H9" s="376">
        <v>500</v>
      </c>
      <c r="I9" s="589">
        <f t="shared" si="0"/>
        <v>2000</v>
      </c>
      <c r="J9" s="590"/>
      <c r="K9" s="591"/>
    </row>
    <row r="10" spans="1:11" ht="15" customHeight="1" x14ac:dyDescent="0.25">
      <c r="A10" s="210">
        <v>8</v>
      </c>
      <c r="B10" s="372" t="s">
        <v>240</v>
      </c>
      <c r="C10" s="372" t="s">
        <v>240</v>
      </c>
      <c r="D10" s="372" t="s">
        <v>240</v>
      </c>
      <c r="E10" s="372" t="s">
        <v>240</v>
      </c>
      <c r="F10" s="372" t="s">
        <v>240</v>
      </c>
      <c r="G10" s="374">
        <v>20</v>
      </c>
      <c r="H10" s="376">
        <v>100</v>
      </c>
      <c r="I10" s="589">
        <f t="shared" si="0"/>
        <v>2000</v>
      </c>
      <c r="J10" s="590"/>
      <c r="K10" s="591"/>
    </row>
    <row r="11" spans="1:11" ht="15" customHeight="1" x14ac:dyDescent="0.25">
      <c r="A11" s="210">
        <v>9</v>
      </c>
      <c r="B11" s="372" t="s">
        <v>200</v>
      </c>
      <c r="C11" s="372" t="s">
        <v>200</v>
      </c>
      <c r="D11" s="372" t="s">
        <v>200</v>
      </c>
      <c r="E11" s="372" t="s">
        <v>200</v>
      </c>
      <c r="F11" s="372" t="s">
        <v>200</v>
      </c>
      <c r="G11" s="374">
        <v>15</v>
      </c>
      <c r="H11" s="376">
        <v>250</v>
      </c>
      <c r="I11" s="589">
        <f t="shared" si="0"/>
        <v>3750</v>
      </c>
      <c r="J11" s="590"/>
      <c r="K11" s="591"/>
    </row>
    <row r="12" spans="1:11" ht="15" customHeight="1" x14ac:dyDescent="0.25">
      <c r="A12" s="210">
        <v>10</v>
      </c>
      <c r="B12" s="372" t="s">
        <v>199</v>
      </c>
      <c r="C12" s="372" t="s">
        <v>199</v>
      </c>
      <c r="D12" s="372" t="s">
        <v>199</v>
      </c>
      <c r="E12" s="372" t="s">
        <v>199</v>
      </c>
      <c r="F12" s="372" t="s">
        <v>199</v>
      </c>
      <c r="G12" s="374">
        <v>100</v>
      </c>
      <c r="H12" s="376">
        <v>25</v>
      </c>
      <c r="I12" s="589">
        <f t="shared" si="0"/>
        <v>2500</v>
      </c>
      <c r="J12" s="590"/>
      <c r="K12" s="591"/>
    </row>
    <row r="13" spans="1:11" ht="15" customHeight="1" x14ac:dyDescent="0.25">
      <c r="A13" s="210">
        <v>11</v>
      </c>
      <c r="B13" s="372" t="s">
        <v>241</v>
      </c>
      <c r="C13" s="372" t="s">
        <v>241</v>
      </c>
      <c r="D13" s="372" t="s">
        <v>241</v>
      </c>
      <c r="E13" s="372" t="s">
        <v>241</v>
      </c>
      <c r="F13" s="372" t="s">
        <v>241</v>
      </c>
      <c r="G13" s="374">
        <v>30</v>
      </c>
      <c r="H13" s="376">
        <v>40</v>
      </c>
      <c r="I13" s="589">
        <f t="shared" si="0"/>
        <v>1200</v>
      </c>
      <c r="J13" s="590"/>
      <c r="K13" s="591"/>
    </row>
    <row r="14" spans="1:11" ht="15" customHeight="1" x14ac:dyDescent="0.25">
      <c r="A14" s="210">
        <v>12</v>
      </c>
      <c r="B14" s="372" t="s">
        <v>242</v>
      </c>
      <c r="C14" s="372" t="s">
        <v>242</v>
      </c>
      <c r="D14" s="372" t="s">
        <v>242</v>
      </c>
      <c r="E14" s="372" t="s">
        <v>242</v>
      </c>
      <c r="F14" s="372" t="s">
        <v>242</v>
      </c>
      <c r="G14" s="374">
        <v>40</v>
      </c>
      <c r="H14" s="376">
        <v>1500</v>
      </c>
      <c r="I14" s="589">
        <f t="shared" si="0"/>
        <v>60000</v>
      </c>
      <c r="J14" s="590"/>
      <c r="K14" s="591"/>
    </row>
    <row r="15" spans="1:11" ht="15" customHeight="1" x14ac:dyDescent="0.25">
      <c r="A15" s="210">
        <v>13</v>
      </c>
      <c r="B15" s="373" t="s">
        <v>243</v>
      </c>
      <c r="C15" s="373" t="s">
        <v>243</v>
      </c>
      <c r="D15" s="373" t="s">
        <v>243</v>
      </c>
      <c r="E15" s="373" t="s">
        <v>243</v>
      </c>
      <c r="F15" s="373" t="s">
        <v>243</v>
      </c>
      <c r="G15" s="374">
        <v>10</v>
      </c>
      <c r="H15" s="376">
        <v>1200</v>
      </c>
      <c r="I15" s="589">
        <f t="shared" si="0"/>
        <v>12000</v>
      </c>
      <c r="J15" s="590"/>
      <c r="K15" s="591"/>
    </row>
    <row r="16" spans="1:11" ht="66" x14ac:dyDescent="0.25">
      <c r="A16" s="210">
        <v>14</v>
      </c>
      <c r="B16" s="373" t="s">
        <v>244</v>
      </c>
      <c r="C16" s="373" t="s">
        <v>244</v>
      </c>
      <c r="D16" s="373" t="s">
        <v>244</v>
      </c>
      <c r="E16" s="373" t="s">
        <v>244</v>
      </c>
      <c r="F16" s="373" t="s">
        <v>244</v>
      </c>
      <c r="G16" s="374">
        <v>5</v>
      </c>
      <c r="H16" s="376">
        <v>1200</v>
      </c>
      <c r="I16" s="227"/>
      <c r="J16" s="228"/>
      <c r="K16" s="278">
        <f>G16*H16</f>
        <v>6000</v>
      </c>
    </row>
    <row r="17" spans="1:11" ht="15" customHeight="1" x14ac:dyDescent="0.25">
      <c r="A17" s="210">
        <v>15</v>
      </c>
      <c r="B17" s="373" t="s">
        <v>245</v>
      </c>
      <c r="C17" s="373" t="s">
        <v>245</v>
      </c>
      <c r="D17" s="373" t="s">
        <v>245</v>
      </c>
      <c r="E17" s="373" t="s">
        <v>245</v>
      </c>
      <c r="F17" s="373" t="s">
        <v>245</v>
      </c>
      <c r="G17" s="374">
        <v>5</v>
      </c>
      <c r="H17" s="376">
        <v>1200</v>
      </c>
      <c r="I17" s="227"/>
      <c r="J17" s="228"/>
      <c r="K17" s="278">
        <f t="shared" ref="K17:K40" si="1">G17*H17</f>
        <v>6000</v>
      </c>
    </row>
    <row r="18" spans="1:11" ht="15" customHeight="1" x14ac:dyDescent="0.25">
      <c r="A18" s="210">
        <v>16</v>
      </c>
      <c r="B18" s="373" t="s">
        <v>246</v>
      </c>
      <c r="C18" s="373" t="s">
        <v>246</v>
      </c>
      <c r="D18" s="373" t="s">
        <v>246</v>
      </c>
      <c r="E18" s="373" t="s">
        <v>246</v>
      </c>
      <c r="F18" s="373" t="s">
        <v>246</v>
      </c>
      <c r="G18" s="374">
        <v>20</v>
      </c>
      <c r="H18" s="376">
        <v>400</v>
      </c>
      <c r="I18" s="227"/>
      <c r="J18" s="228"/>
      <c r="K18" s="278">
        <f t="shared" si="1"/>
        <v>8000</v>
      </c>
    </row>
    <row r="19" spans="1:11" ht="15" customHeight="1" x14ac:dyDescent="0.25">
      <c r="A19" s="210">
        <v>17</v>
      </c>
      <c r="B19" s="373" t="s">
        <v>247</v>
      </c>
      <c r="C19" s="373" t="s">
        <v>247</v>
      </c>
      <c r="D19" s="373" t="s">
        <v>247</v>
      </c>
      <c r="E19" s="373" t="s">
        <v>247</v>
      </c>
      <c r="F19" s="373" t="s">
        <v>247</v>
      </c>
      <c r="G19" s="374">
        <v>20</v>
      </c>
      <c r="H19" s="376">
        <v>300</v>
      </c>
      <c r="I19" s="227"/>
      <c r="J19" s="228"/>
      <c r="K19" s="278">
        <f t="shared" si="1"/>
        <v>6000</v>
      </c>
    </row>
    <row r="20" spans="1:11" ht="15" customHeight="1" x14ac:dyDescent="0.25">
      <c r="A20" s="210">
        <v>18</v>
      </c>
      <c r="B20" s="373" t="s">
        <v>197</v>
      </c>
      <c r="C20" s="373" t="s">
        <v>197</v>
      </c>
      <c r="D20" s="373" t="s">
        <v>197</v>
      </c>
      <c r="E20" s="373" t="s">
        <v>197</v>
      </c>
      <c r="F20" s="373" t="s">
        <v>197</v>
      </c>
      <c r="G20" s="374">
        <v>15</v>
      </c>
      <c r="H20" s="376">
        <v>900</v>
      </c>
      <c r="I20" s="227"/>
      <c r="J20" s="228"/>
      <c r="K20" s="278">
        <f t="shared" si="1"/>
        <v>13500</v>
      </c>
    </row>
    <row r="21" spans="1:11" ht="15" customHeight="1" x14ac:dyDescent="0.25">
      <c r="A21" s="210">
        <v>19</v>
      </c>
      <c r="B21" s="373" t="s">
        <v>248</v>
      </c>
      <c r="C21" s="373" t="s">
        <v>248</v>
      </c>
      <c r="D21" s="373" t="s">
        <v>248</v>
      </c>
      <c r="E21" s="373" t="s">
        <v>248</v>
      </c>
      <c r="F21" s="373" t="s">
        <v>248</v>
      </c>
      <c r="G21" s="374">
        <v>5</v>
      </c>
      <c r="H21" s="376">
        <v>3500</v>
      </c>
      <c r="I21" s="227"/>
      <c r="J21" s="228"/>
      <c r="K21" s="278">
        <f t="shared" si="1"/>
        <v>17500</v>
      </c>
    </row>
    <row r="22" spans="1:11" ht="15" customHeight="1" x14ac:dyDescent="0.25">
      <c r="A22" s="210">
        <v>20</v>
      </c>
      <c r="B22" s="373" t="s">
        <v>249</v>
      </c>
      <c r="C22" s="373" t="s">
        <v>249</v>
      </c>
      <c r="D22" s="373" t="s">
        <v>249</v>
      </c>
      <c r="E22" s="373" t="s">
        <v>249</v>
      </c>
      <c r="F22" s="373" t="s">
        <v>249</v>
      </c>
      <c r="G22" s="374">
        <v>10</v>
      </c>
      <c r="H22" s="376">
        <v>811</v>
      </c>
      <c r="I22" s="227"/>
      <c r="J22" s="228"/>
      <c r="K22" s="278">
        <f t="shared" si="1"/>
        <v>8110</v>
      </c>
    </row>
    <row r="23" spans="1:11" ht="15" customHeight="1" x14ac:dyDescent="0.25">
      <c r="A23" s="210">
        <v>21</v>
      </c>
      <c r="B23" s="373" t="s">
        <v>250</v>
      </c>
      <c r="C23" s="373" t="s">
        <v>250</v>
      </c>
      <c r="D23" s="373" t="s">
        <v>250</v>
      </c>
      <c r="E23" s="373" t="s">
        <v>250</v>
      </c>
      <c r="F23" s="373" t="s">
        <v>250</v>
      </c>
      <c r="G23" s="374">
        <v>10</v>
      </c>
      <c r="H23" s="376">
        <v>100</v>
      </c>
      <c r="I23" s="227"/>
      <c r="J23" s="228"/>
      <c r="K23" s="278">
        <f t="shared" si="1"/>
        <v>1000</v>
      </c>
    </row>
    <row r="24" spans="1:11" ht="15" customHeight="1" x14ac:dyDescent="0.25">
      <c r="A24" s="210">
        <v>22</v>
      </c>
      <c r="B24" s="373" t="s">
        <v>251</v>
      </c>
      <c r="C24" s="373" t="s">
        <v>251</v>
      </c>
      <c r="D24" s="373" t="s">
        <v>251</v>
      </c>
      <c r="E24" s="373" t="s">
        <v>251</v>
      </c>
      <c r="F24" s="373" t="s">
        <v>251</v>
      </c>
      <c r="G24" s="374">
        <v>5</v>
      </c>
      <c r="H24" s="376">
        <v>301</v>
      </c>
      <c r="I24" s="227"/>
      <c r="J24" s="228"/>
      <c r="K24" s="278">
        <f t="shared" si="1"/>
        <v>1505</v>
      </c>
    </row>
    <row r="25" spans="1:11" ht="15" customHeight="1" x14ac:dyDescent="0.25">
      <c r="A25" s="210">
        <v>23</v>
      </c>
      <c r="B25" s="373" t="s">
        <v>252</v>
      </c>
      <c r="C25" s="373" t="s">
        <v>252</v>
      </c>
      <c r="D25" s="373" t="s">
        <v>252</v>
      </c>
      <c r="E25" s="373" t="s">
        <v>252</v>
      </c>
      <c r="F25" s="373" t="s">
        <v>252</v>
      </c>
      <c r="G25" s="374">
        <v>30</v>
      </c>
      <c r="H25" s="376">
        <v>250</v>
      </c>
      <c r="I25" s="227"/>
      <c r="J25" s="228"/>
      <c r="K25" s="278">
        <f t="shared" si="1"/>
        <v>7500</v>
      </c>
    </row>
    <row r="26" spans="1:11" ht="15" customHeight="1" x14ac:dyDescent="0.25">
      <c r="A26" s="210">
        <v>24</v>
      </c>
      <c r="B26" s="373" t="s">
        <v>253</v>
      </c>
      <c r="C26" s="373" t="s">
        <v>253</v>
      </c>
      <c r="D26" s="373" t="s">
        <v>253</v>
      </c>
      <c r="E26" s="373" t="s">
        <v>253</v>
      </c>
      <c r="F26" s="373" t="s">
        <v>253</v>
      </c>
      <c r="G26" s="374">
        <v>5</v>
      </c>
      <c r="H26" s="376">
        <v>401</v>
      </c>
      <c r="I26" s="227"/>
      <c r="J26" s="228"/>
      <c r="K26" s="278">
        <f t="shared" si="1"/>
        <v>2005</v>
      </c>
    </row>
    <row r="27" spans="1:11" ht="15" customHeight="1" x14ac:dyDescent="0.25">
      <c r="A27" s="210">
        <v>25</v>
      </c>
      <c r="B27" s="373" t="s">
        <v>254</v>
      </c>
      <c r="C27" s="373" t="s">
        <v>254</v>
      </c>
      <c r="D27" s="373" t="s">
        <v>254</v>
      </c>
      <c r="E27" s="373" t="s">
        <v>254</v>
      </c>
      <c r="F27" s="373" t="s">
        <v>254</v>
      </c>
      <c r="G27" s="374">
        <v>20</v>
      </c>
      <c r="H27" s="376">
        <v>50</v>
      </c>
      <c r="I27" s="227"/>
      <c r="J27" s="228"/>
      <c r="K27" s="278">
        <f t="shared" si="1"/>
        <v>1000</v>
      </c>
    </row>
    <row r="28" spans="1:11" ht="15" customHeight="1" x14ac:dyDescent="0.25">
      <c r="A28" s="210">
        <v>26</v>
      </c>
      <c r="B28" s="373" t="s">
        <v>255</v>
      </c>
      <c r="C28" s="373" t="s">
        <v>255</v>
      </c>
      <c r="D28" s="373" t="s">
        <v>255</v>
      </c>
      <c r="E28" s="373" t="s">
        <v>255</v>
      </c>
      <c r="F28" s="373" t="s">
        <v>255</v>
      </c>
      <c r="G28" s="374">
        <v>40</v>
      </c>
      <c r="H28" s="376">
        <v>30</v>
      </c>
      <c r="I28" s="227"/>
      <c r="J28" s="228"/>
      <c r="K28" s="278">
        <f t="shared" si="1"/>
        <v>1200</v>
      </c>
    </row>
    <row r="29" spans="1:11" ht="15" customHeight="1" x14ac:dyDescent="0.25">
      <c r="A29" s="210">
        <v>27</v>
      </c>
      <c r="B29" s="373" t="s">
        <v>256</v>
      </c>
      <c r="C29" s="373" t="s">
        <v>256</v>
      </c>
      <c r="D29" s="373" t="s">
        <v>256</v>
      </c>
      <c r="E29" s="373" t="s">
        <v>256</v>
      </c>
      <c r="F29" s="373" t="s">
        <v>256</v>
      </c>
      <c r="G29" s="374">
        <v>10</v>
      </c>
      <c r="H29" s="376">
        <v>300</v>
      </c>
      <c r="I29" s="227"/>
      <c r="J29" s="228"/>
      <c r="K29" s="278">
        <f t="shared" si="1"/>
        <v>3000</v>
      </c>
    </row>
    <row r="30" spans="1:11" ht="15" customHeight="1" x14ac:dyDescent="0.25">
      <c r="A30" s="210">
        <v>28</v>
      </c>
      <c r="B30" s="373" t="s">
        <v>257</v>
      </c>
      <c r="C30" s="373" t="s">
        <v>257</v>
      </c>
      <c r="D30" s="373" t="s">
        <v>257</v>
      </c>
      <c r="E30" s="373" t="s">
        <v>257</v>
      </c>
      <c r="F30" s="373" t="s">
        <v>257</v>
      </c>
      <c r="G30" s="374">
        <v>10</v>
      </c>
      <c r="H30" s="376">
        <v>210</v>
      </c>
      <c r="I30" s="227"/>
      <c r="J30" s="228"/>
      <c r="K30" s="278">
        <f t="shared" si="1"/>
        <v>2100</v>
      </c>
    </row>
    <row r="31" spans="1:11" ht="33" x14ac:dyDescent="0.25">
      <c r="A31" s="210">
        <v>29</v>
      </c>
      <c r="B31" s="373" t="s">
        <v>258</v>
      </c>
      <c r="C31" s="373" t="s">
        <v>258</v>
      </c>
      <c r="D31" s="373" t="s">
        <v>258</v>
      </c>
      <c r="E31" s="373" t="s">
        <v>258</v>
      </c>
      <c r="F31" s="373" t="s">
        <v>258</v>
      </c>
      <c r="G31" s="374">
        <v>10</v>
      </c>
      <c r="H31" s="376">
        <v>150</v>
      </c>
      <c r="I31" s="227"/>
      <c r="J31" s="228"/>
      <c r="K31" s="278">
        <f t="shared" si="1"/>
        <v>1500</v>
      </c>
    </row>
    <row r="32" spans="1:11" ht="15" customHeight="1" x14ac:dyDescent="0.25">
      <c r="A32" s="210">
        <v>30</v>
      </c>
      <c r="B32" s="373" t="s">
        <v>259</v>
      </c>
      <c r="C32" s="373" t="s">
        <v>259</v>
      </c>
      <c r="D32" s="373" t="s">
        <v>259</v>
      </c>
      <c r="E32" s="373" t="s">
        <v>259</v>
      </c>
      <c r="F32" s="373" t="s">
        <v>259</v>
      </c>
      <c r="G32" s="374">
        <v>30</v>
      </c>
      <c r="H32" s="376">
        <v>50</v>
      </c>
      <c r="I32" s="227"/>
      <c r="J32" s="228"/>
      <c r="K32" s="278">
        <f t="shared" si="1"/>
        <v>1500</v>
      </c>
    </row>
    <row r="33" spans="1:11" ht="15" customHeight="1" x14ac:dyDescent="0.25">
      <c r="A33" s="210">
        <v>31</v>
      </c>
      <c r="B33" s="373" t="s">
        <v>260</v>
      </c>
      <c r="C33" s="373" t="s">
        <v>260</v>
      </c>
      <c r="D33" s="373" t="s">
        <v>260</v>
      </c>
      <c r="E33" s="373" t="s">
        <v>260</v>
      </c>
      <c r="F33" s="373" t="s">
        <v>260</v>
      </c>
      <c r="G33" s="374">
        <v>53</v>
      </c>
      <c r="H33" s="376">
        <v>30</v>
      </c>
      <c r="I33" s="227"/>
      <c r="J33" s="228"/>
      <c r="K33" s="278">
        <f t="shared" si="1"/>
        <v>1590</v>
      </c>
    </row>
    <row r="34" spans="1:11" ht="15" customHeight="1" x14ac:dyDescent="0.25">
      <c r="A34" s="210">
        <v>32</v>
      </c>
      <c r="B34" s="373" t="s">
        <v>261</v>
      </c>
      <c r="C34" s="373" t="s">
        <v>261</v>
      </c>
      <c r="D34" s="373" t="s">
        <v>261</v>
      </c>
      <c r="E34" s="373" t="s">
        <v>261</v>
      </c>
      <c r="F34" s="373" t="s">
        <v>261</v>
      </c>
      <c r="G34" s="374">
        <v>40</v>
      </c>
      <c r="H34" s="376">
        <v>100</v>
      </c>
      <c r="I34" s="227"/>
      <c r="J34" s="228"/>
      <c r="K34" s="278">
        <f t="shared" si="1"/>
        <v>4000</v>
      </c>
    </row>
    <row r="35" spans="1:11" ht="16.5" x14ac:dyDescent="0.25">
      <c r="A35" s="210">
        <v>33</v>
      </c>
      <c r="B35" s="373" t="s">
        <v>262</v>
      </c>
      <c r="C35" s="373" t="s">
        <v>262</v>
      </c>
      <c r="D35" s="373" t="s">
        <v>262</v>
      </c>
      <c r="E35" s="373" t="s">
        <v>262</v>
      </c>
      <c r="F35" s="373" t="s">
        <v>262</v>
      </c>
      <c r="G35" s="374">
        <v>50</v>
      </c>
      <c r="H35" s="376">
        <v>40</v>
      </c>
      <c r="I35" s="227"/>
      <c r="J35" s="228"/>
      <c r="K35" s="278">
        <f t="shared" si="1"/>
        <v>2000</v>
      </c>
    </row>
    <row r="36" spans="1:11" ht="33" x14ac:dyDescent="0.25">
      <c r="A36" s="210">
        <v>34</v>
      </c>
      <c r="B36" s="373" t="s">
        <v>263</v>
      </c>
      <c r="C36" s="373" t="s">
        <v>263</v>
      </c>
      <c r="D36" s="373" t="s">
        <v>263</v>
      </c>
      <c r="E36" s="373" t="s">
        <v>263</v>
      </c>
      <c r="F36" s="373" t="s">
        <v>263</v>
      </c>
      <c r="G36" s="374">
        <v>200</v>
      </c>
      <c r="H36" s="376">
        <v>80</v>
      </c>
      <c r="I36" s="227"/>
      <c r="J36" s="228"/>
      <c r="K36" s="278">
        <f t="shared" si="1"/>
        <v>16000</v>
      </c>
    </row>
    <row r="37" spans="1:11" ht="33" x14ac:dyDescent="0.25">
      <c r="A37" s="210">
        <v>35</v>
      </c>
      <c r="B37" s="373" t="s">
        <v>264</v>
      </c>
      <c r="C37" s="373" t="s">
        <v>264</v>
      </c>
      <c r="D37" s="373" t="s">
        <v>264</v>
      </c>
      <c r="E37" s="373" t="s">
        <v>264</v>
      </c>
      <c r="F37" s="373" t="s">
        <v>264</v>
      </c>
      <c r="G37" s="374">
        <v>70</v>
      </c>
      <c r="H37" s="376">
        <v>300</v>
      </c>
      <c r="I37" s="227"/>
      <c r="J37" s="228"/>
      <c r="K37" s="278">
        <f t="shared" si="1"/>
        <v>21000</v>
      </c>
    </row>
    <row r="38" spans="1:11" ht="33" x14ac:dyDescent="0.25">
      <c r="A38" s="210">
        <v>36</v>
      </c>
      <c r="B38" s="373" t="s">
        <v>265</v>
      </c>
      <c r="C38" s="373" t="s">
        <v>265</v>
      </c>
      <c r="D38" s="373" t="s">
        <v>265</v>
      </c>
      <c r="E38" s="373" t="s">
        <v>265</v>
      </c>
      <c r="F38" s="373" t="s">
        <v>265</v>
      </c>
      <c r="G38" s="374">
        <v>10</v>
      </c>
      <c r="H38" s="376">
        <v>400</v>
      </c>
      <c r="I38" s="227"/>
      <c r="J38" s="228"/>
      <c r="K38" s="278">
        <f t="shared" si="1"/>
        <v>4000</v>
      </c>
    </row>
    <row r="39" spans="1:11" ht="49.5" x14ac:dyDescent="0.25">
      <c r="A39" s="210">
        <v>37</v>
      </c>
      <c r="B39" s="373" t="s">
        <v>266</v>
      </c>
      <c r="C39" s="373" t="s">
        <v>266</v>
      </c>
      <c r="D39" s="373" t="s">
        <v>266</v>
      </c>
      <c r="E39" s="373" t="s">
        <v>266</v>
      </c>
      <c r="F39" s="373" t="s">
        <v>266</v>
      </c>
      <c r="G39" s="374">
        <v>10</v>
      </c>
      <c r="H39" s="376">
        <v>500</v>
      </c>
      <c r="I39" s="227"/>
      <c r="J39" s="228"/>
      <c r="K39" s="278">
        <f t="shared" si="1"/>
        <v>5000</v>
      </c>
    </row>
    <row r="40" spans="1:11" ht="33" x14ac:dyDescent="0.25">
      <c r="A40" s="210">
        <v>38</v>
      </c>
      <c r="B40" s="373" t="s">
        <v>267</v>
      </c>
      <c r="C40" s="373" t="s">
        <v>267</v>
      </c>
      <c r="D40" s="373" t="s">
        <v>267</v>
      </c>
      <c r="E40" s="373" t="s">
        <v>267</v>
      </c>
      <c r="F40" s="373" t="s">
        <v>267</v>
      </c>
      <c r="G40" s="374">
        <v>3000</v>
      </c>
      <c r="H40" s="376">
        <v>50</v>
      </c>
      <c r="I40" s="227"/>
      <c r="J40" s="228"/>
      <c r="K40" s="278">
        <f t="shared" si="1"/>
        <v>150000</v>
      </c>
    </row>
    <row r="41" spans="1:11" ht="16.5" x14ac:dyDescent="0.25">
      <c r="A41" s="210"/>
      <c r="B41" s="275"/>
      <c r="C41" s="276"/>
      <c r="D41" s="276"/>
      <c r="E41" s="276"/>
      <c r="F41" s="277"/>
      <c r="G41" s="374"/>
      <c r="H41" s="105"/>
      <c r="I41" s="227"/>
      <c r="J41" s="228"/>
      <c r="K41" s="278"/>
    </row>
    <row r="42" spans="1:11" x14ac:dyDescent="0.25">
      <c r="A42" s="210"/>
      <c r="B42" s="275"/>
      <c r="C42" s="276"/>
      <c r="D42" s="276"/>
      <c r="E42" s="276"/>
      <c r="F42" s="277"/>
      <c r="G42" s="210"/>
      <c r="H42" s="105"/>
      <c r="I42" s="227"/>
      <c r="J42" s="228"/>
      <c r="K42" s="278"/>
    </row>
    <row r="43" spans="1:11" x14ac:dyDescent="0.25">
      <c r="A43" s="210"/>
      <c r="B43" s="275"/>
      <c r="C43" s="276"/>
      <c r="D43" s="276"/>
      <c r="E43" s="276"/>
      <c r="F43" s="277"/>
      <c r="G43" s="210"/>
      <c r="H43" s="105"/>
      <c r="I43" s="227"/>
      <c r="J43" s="228"/>
      <c r="K43" s="278"/>
    </row>
    <row r="44" spans="1:11" x14ac:dyDescent="0.25">
      <c r="A44" s="210"/>
      <c r="B44" s="275"/>
      <c r="C44" s="276"/>
      <c r="D44" s="276"/>
      <c r="E44" s="276"/>
      <c r="F44" s="277"/>
      <c r="G44" s="210"/>
      <c r="H44" s="105"/>
      <c r="I44" s="227"/>
      <c r="J44" s="228"/>
      <c r="K44" s="278"/>
    </row>
    <row r="45" spans="1:11" x14ac:dyDescent="0.25">
      <c r="A45" s="210"/>
      <c r="B45" s="275"/>
      <c r="C45" s="276"/>
      <c r="D45" s="276"/>
      <c r="E45" s="276"/>
      <c r="F45" s="277"/>
      <c r="G45" s="210"/>
      <c r="H45" s="105"/>
      <c r="I45" s="227"/>
      <c r="J45" s="228"/>
      <c r="K45" s="278"/>
    </row>
    <row r="46" spans="1:11" x14ac:dyDescent="0.25">
      <c r="A46" s="210"/>
      <c r="B46" s="275"/>
      <c r="C46" s="276"/>
      <c r="D46" s="276"/>
      <c r="E46" s="276"/>
      <c r="F46" s="277"/>
      <c r="G46" s="210"/>
      <c r="H46" s="105"/>
      <c r="I46" s="227"/>
      <c r="J46" s="228"/>
      <c r="K46" s="278"/>
    </row>
    <row r="47" spans="1:11" x14ac:dyDescent="0.25">
      <c r="A47" s="210"/>
      <c r="B47" s="275"/>
      <c r="C47" s="276"/>
      <c r="D47" s="276"/>
      <c r="E47" s="276"/>
      <c r="F47" s="277"/>
      <c r="G47" s="210"/>
      <c r="H47" s="105"/>
      <c r="I47" s="227"/>
      <c r="J47" s="228"/>
      <c r="K47" s="278"/>
    </row>
    <row r="48" spans="1:11" x14ac:dyDescent="0.25">
      <c r="A48" s="210"/>
      <c r="B48" s="275"/>
      <c r="C48" s="276"/>
      <c r="D48" s="276"/>
      <c r="E48" s="276"/>
      <c r="F48" s="277"/>
      <c r="G48" s="210"/>
      <c r="H48" s="105"/>
      <c r="I48" s="227"/>
      <c r="J48" s="228"/>
      <c r="K48" s="278"/>
    </row>
    <row r="49" spans="1:11" x14ac:dyDescent="0.25">
      <c r="A49" s="210"/>
      <c r="B49" s="275"/>
      <c r="C49" s="276"/>
      <c r="D49" s="276"/>
      <c r="E49" s="276"/>
      <c r="F49" s="277"/>
      <c r="G49" s="210"/>
      <c r="H49" s="105"/>
      <c r="I49" s="227"/>
      <c r="J49" s="228"/>
      <c r="K49" s="278"/>
    </row>
    <row r="50" spans="1:11" ht="15" customHeight="1" x14ac:dyDescent="0.25">
      <c r="A50" s="210"/>
      <c r="B50" s="579"/>
      <c r="C50" s="580"/>
      <c r="D50" s="580"/>
      <c r="E50" s="580"/>
      <c r="F50" s="581"/>
      <c r="G50" s="210"/>
      <c r="H50" s="105"/>
      <c r="I50" s="228"/>
      <c r="J50" s="228"/>
      <c r="K50" s="278"/>
    </row>
    <row r="51" spans="1:11" ht="15" customHeight="1" x14ac:dyDescent="0.25">
      <c r="A51" s="210"/>
      <c r="B51" s="579"/>
      <c r="C51" s="580"/>
      <c r="D51" s="580"/>
      <c r="E51" s="580"/>
      <c r="F51" s="581"/>
      <c r="G51" s="210"/>
      <c r="H51" s="105"/>
      <c r="I51" s="228"/>
      <c r="J51" s="228"/>
      <c r="K51" s="278"/>
    </row>
    <row r="52" spans="1:11" ht="15" customHeight="1" x14ac:dyDescent="0.25">
      <c r="A52" s="210"/>
      <c r="B52" s="582"/>
      <c r="C52" s="582"/>
      <c r="D52" s="582"/>
      <c r="E52" s="582"/>
      <c r="F52" s="582"/>
      <c r="G52" s="210"/>
      <c r="H52" s="105"/>
      <c r="I52" s="583"/>
      <c r="J52" s="584"/>
      <c r="K52" s="584"/>
    </row>
    <row r="53" spans="1:11" ht="15" customHeight="1" x14ac:dyDescent="0.25">
      <c r="A53" s="210"/>
      <c r="B53" s="585"/>
      <c r="C53" s="586"/>
      <c r="D53" s="586"/>
      <c r="E53" s="586"/>
      <c r="F53" s="587"/>
      <c r="G53" s="210"/>
      <c r="H53" s="105"/>
      <c r="I53" s="226"/>
      <c r="J53" s="226"/>
      <c r="K53" s="274"/>
    </row>
    <row r="54" spans="1:11" ht="15" customHeight="1" x14ac:dyDescent="0.25">
      <c r="A54" s="210"/>
      <c r="B54" s="588"/>
      <c r="C54" s="588"/>
      <c r="D54" s="588"/>
      <c r="E54" s="588"/>
      <c r="F54" s="588"/>
      <c r="G54" s="279"/>
      <c r="H54" s="206"/>
      <c r="I54" s="589"/>
      <c r="J54" s="590"/>
      <c r="K54" s="591"/>
    </row>
    <row r="55" spans="1:11" ht="15" customHeight="1" x14ac:dyDescent="0.25">
      <c r="A55" s="210"/>
      <c r="B55" s="585"/>
      <c r="C55" s="586"/>
      <c r="D55" s="586"/>
      <c r="E55" s="586"/>
      <c r="F55" s="587"/>
      <c r="G55" s="210"/>
      <c r="H55" s="105"/>
      <c r="I55" s="578"/>
      <c r="J55" s="578"/>
      <c r="K55" s="578"/>
    </row>
    <row r="56" spans="1:11" ht="15" customHeight="1" x14ac:dyDescent="0.25">
      <c r="A56" s="210"/>
      <c r="B56" s="575"/>
      <c r="C56" s="576"/>
      <c r="D56" s="576"/>
      <c r="E56" s="576"/>
      <c r="F56" s="577"/>
      <c r="G56" s="210"/>
      <c r="H56" s="105"/>
      <c r="I56" s="578"/>
      <c r="J56" s="578"/>
      <c r="K56" s="578"/>
    </row>
    <row r="57" spans="1:11" ht="15" customHeight="1" x14ac:dyDescent="0.25">
      <c r="A57" s="210"/>
      <c r="B57" s="575"/>
      <c r="C57" s="576"/>
      <c r="D57" s="576"/>
      <c r="E57" s="576"/>
      <c r="F57" s="577"/>
      <c r="G57" s="210"/>
      <c r="H57" s="105"/>
      <c r="I57" s="578"/>
      <c r="J57" s="578"/>
      <c r="K57" s="578"/>
    </row>
    <row r="58" spans="1:11" ht="15" customHeight="1" x14ac:dyDescent="0.25">
      <c r="A58" s="210"/>
      <c r="B58" s="575"/>
      <c r="C58" s="576"/>
      <c r="D58" s="576"/>
      <c r="E58" s="576"/>
      <c r="F58" s="577"/>
      <c r="G58" s="210"/>
      <c r="H58" s="105"/>
      <c r="I58" s="578"/>
      <c r="J58" s="578"/>
      <c r="K58" s="578"/>
    </row>
    <row r="59" spans="1:11" ht="15" customHeight="1" x14ac:dyDescent="0.25">
      <c r="A59" s="210"/>
      <c r="B59" s="575"/>
      <c r="C59" s="576"/>
      <c r="D59" s="576"/>
      <c r="E59" s="576"/>
      <c r="F59" s="577"/>
      <c r="G59" s="210"/>
      <c r="H59" s="105"/>
      <c r="I59" s="578"/>
      <c r="J59" s="578"/>
      <c r="K59" s="578"/>
    </row>
    <row r="60" spans="1:11" ht="15" customHeight="1" x14ac:dyDescent="0.25">
      <c r="A60" s="210"/>
      <c r="B60" s="575"/>
      <c r="C60" s="576"/>
      <c r="D60" s="576"/>
      <c r="E60" s="576"/>
      <c r="F60" s="577"/>
      <c r="G60" s="210"/>
      <c r="H60" s="105"/>
      <c r="I60" s="578"/>
      <c r="J60" s="578"/>
      <c r="K60" s="578"/>
    </row>
    <row r="61" spans="1:11" ht="15" customHeight="1" x14ac:dyDescent="0.25">
      <c r="A61" s="210"/>
      <c r="B61" s="574"/>
      <c r="C61" s="574"/>
      <c r="D61" s="574"/>
      <c r="E61" s="574"/>
      <c r="F61" s="574"/>
      <c r="G61" s="255"/>
      <c r="H61" s="256"/>
      <c r="I61" s="226"/>
      <c r="J61" s="226"/>
      <c r="K61" s="274"/>
    </row>
    <row r="62" spans="1:11" ht="15" customHeight="1" x14ac:dyDescent="0.25">
      <c r="A62" s="210"/>
      <c r="B62" s="574"/>
      <c r="C62" s="574"/>
      <c r="D62" s="574"/>
      <c r="E62" s="574"/>
      <c r="F62" s="574"/>
      <c r="G62" s="255"/>
      <c r="H62" s="256"/>
      <c r="I62" s="226"/>
      <c r="J62" s="226"/>
      <c r="K62" s="274"/>
    </row>
    <row r="63" spans="1:11" ht="15" customHeight="1" x14ac:dyDescent="0.25">
      <c r="A63" s="210"/>
      <c r="B63" s="574"/>
      <c r="C63" s="574"/>
      <c r="D63" s="574"/>
      <c r="E63" s="574"/>
      <c r="F63" s="574"/>
      <c r="G63" s="255"/>
      <c r="H63" s="256"/>
      <c r="I63" s="226"/>
      <c r="J63" s="226"/>
      <c r="K63" s="274"/>
    </row>
    <row r="64" spans="1:11" ht="15" customHeight="1" x14ac:dyDescent="0.25">
      <c r="A64" s="210"/>
      <c r="B64" s="574"/>
      <c r="C64" s="574"/>
      <c r="D64" s="574"/>
      <c r="E64" s="574"/>
      <c r="F64" s="574"/>
      <c r="G64" s="255"/>
      <c r="H64" s="256"/>
      <c r="I64" s="226"/>
      <c r="J64" s="226"/>
      <c r="K64" s="274"/>
    </row>
    <row r="65" spans="1:11" ht="15" customHeight="1" x14ac:dyDescent="0.25">
      <c r="A65" s="210"/>
      <c r="B65" s="574"/>
      <c r="C65" s="574"/>
      <c r="D65" s="574"/>
      <c r="E65" s="574"/>
      <c r="F65" s="574"/>
      <c r="G65" s="255"/>
      <c r="H65" s="256"/>
      <c r="I65" s="226"/>
      <c r="J65" s="226"/>
      <c r="K65" s="274"/>
    </row>
    <row r="66" spans="1:11" ht="15" customHeight="1" x14ac:dyDescent="0.25">
      <c r="A66" s="210"/>
      <c r="B66" s="574"/>
      <c r="C66" s="574"/>
      <c r="D66" s="574"/>
      <c r="E66" s="574"/>
      <c r="F66" s="574"/>
      <c r="G66" s="255"/>
      <c r="H66" s="256"/>
      <c r="I66" s="226"/>
      <c r="J66" s="226"/>
      <c r="K66" s="274"/>
    </row>
    <row r="67" spans="1:11" ht="15" customHeight="1" x14ac:dyDescent="0.25">
      <c r="A67" s="210"/>
      <c r="B67" s="574"/>
      <c r="C67" s="574"/>
      <c r="D67" s="574"/>
      <c r="E67" s="574"/>
      <c r="F67" s="574"/>
      <c r="G67" s="255"/>
      <c r="H67" s="256"/>
      <c r="I67" s="226"/>
      <c r="J67" s="226"/>
      <c r="K67" s="274"/>
    </row>
    <row r="68" spans="1:11" ht="15" customHeight="1" x14ac:dyDescent="0.25">
      <c r="A68" s="210"/>
      <c r="B68" s="574"/>
      <c r="C68" s="574"/>
      <c r="D68" s="574"/>
      <c r="E68" s="574"/>
      <c r="F68" s="574"/>
      <c r="G68" s="255"/>
      <c r="H68" s="256"/>
      <c r="I68" s="226"/>
      <c r="J68" s="226"/>
      <c r="K68" s="274"/>
    </row>
    <row r="69" spans="1:11" ht="15" customHeight="1" x14ac:dyDescent="0.25">
      <c r="A69" s="210"/>
      <c r="B69" s="574"/>
      <c r="C69" s="574"/>
      <c r="D69" s="574"/>
      <c r="E69" s="574"/>
      <c r="F69" s="574"/>
      <c r="G69" s="255"/>
      <c r="H69" s="256"/>
      <c r="I69" s="226"/>
      <c r="J69" s="226"/>
      <c r="K69" s="274"/>
    </row>
    <row r="70" spans="1:11" ht="15" customHeight="1" x14ac:dyDescent="0.25">
      <c r="A70" s="210"/>
      <c r="B70" s="574"/>
      <c r="C70" s="574"/>
      <c r="D70" s="574"/>
      <c r="E70" s="574"/>
      <c r="F70" s="574"/>
      <c r="G70" s="255"/>
      <c r="H70" s="256"/>
      <c r="I70" s="226"/>
      <c r="J70" s="226"/>
      <c r="K70" s="274"/>
    </row>
    <row r="71" spans="1:11" ht="15" customHeight="1" x14ac:dyDescent="0.25">
      <c r="A71" s="210"/>
      <c r="B71" s="574"/>
      <c r="C71" s="574"/>
      <c r="D71" s="574"/>
      <c r="E71" s="574"/>
      <c r="F71" s="574"/>
      <c r="G71" s="255"/>
      <c r="H71" s="256"/>
      <c r="I71" s="226"/>
      <c r="J71" s="226"/>
      <c r="K71" s="274"/>
    </row>
    <row r="72" spans="1:11" ht="15" customHeight="1" x14ac:dyDescent="0.25">
      <c r="A72" s="210"/>
      <c r="B72" s="574"/>
      <c r="C72" s="574"/>
      <c r="D72" s="574"/>
      <c r="E72" s="574"/>
      <c r="F72" s="574"/>
      <c r="G72" s="255"/>
      <c r="H72" s="256"/>
      <c r="I72" s="226"/>
      <c r="J72" s="226"/>
      <c r="K72" s="274"/>
    </row>
    <row r="73" spans="1:11" ht="15" customHeight="1" x14ac:dyDescent="0.25">
      <c r="A73" s="210"/>
      <c r="B73" s="574"/>
      <c r="C73" s="574"/>
      <c r="D73" s="574"/>
      <c r="E73" s="574"/>
      <c r="F73" s="574"/>
      <c r="G73" s="255"/>
      <c r="H73" s="256"/>
      <c r="I73" s="226"/>
      <c r="J73" s="226"/>
      <c r="K73" s="274"/>
    </row>
    <row r="74" spans="1:11" ht="15" customHeight="1" x14ac:dyDescent="0.25">
      <c r="A74" s="210"/>
      <c r="B74" s="574"/>
      <c r="C74" s="574"/>
      <c r="D74" s="574"/>
      <c r="E74" s="574"/>
      <c r="F74" s="574"/>
      <c r="G74" s="255"/>
      <c r="H74" s="256"/>
      <c r="I74" s="226"/>
      <c r="J74" s="226"/>
      <c r="K74" s="274"/>
    </row>
    <row r="75" spans="1:11" ht="15" customHeight="1" x14ac:dyDescent="0.25">
      <c r="A75" s="210"/>
      <c r="B75" s="574"/>
      <c r="C75" s="574"/>
      <c r="D75" s="574"/>
      <c r="E75" s="574"/>
      <c r="F75" s="574"/>
      <c r="G75" s="255"/>
      <c r="H75" s="256"/>
      <c r="I75" s="226"/>
      <c r="J75" s="226"/>
      <c r="K75" s="274"/>
    </row>
    <row r="76" spans="1:11" ht="15" customHeight="1" x14ac:dyDescent="0.25">
      <c r="A76" s="210"/>
      <c r="B76" s="574"/>
      <c r="C76" s="574"/>
      <c r="D76" s="574"/>
      <c r="E76" s="574"/>
      <c r="F76" s="574"/>
      <c r="G76" s="255"/>
      <c r="H76" s="256"/>
      <c r="I76" s="226"/>
      <c r="J76" s="226"/>
      <c r="K76" s="274"/>
    </row>
    <row r="77" spans="1:11" ht="15" customHeight="1" x14ac:dyDescent="0.25">
      <c r="A77" s="210"/>
      <c r="B77" s="574"/>
      <c r="C77" s="574"/>
      <c r="D77" s="574"/>
      <c r="E77" s="574"/>
      <c r="F77" s="574"/>
      <c r="G77" s="255"/>
      <c r="H77" s="256"/>
      <c r="I77" s="226"/>
      <c r="J77" s="226"/>
      <c r="K77" s="274"/>
    </row>
    <row r="78" spans="1:11" ht="15" customHeight="1" x14ac:dyDescent="0.25">
      <c r="A78" s="210"/>
      <c r="B78" s="574"/>
      <c r="C78" s="574"/>
      <c r="D78" s="574"/>
      <c r="E78" s="574"/>
      <c r="F78" s="574"/>
      <c r="G78" s="255"/>
      <c r="H78" s="256"/>
      <c r="I78" s="226"/>
      <c r="J78" s="226"/>
      <c r="K78" s="274"/>
    </row>
    <row r="79" spans="1:11" ht="15" customHeight="1" x14ac:dyDescent="0.25">
      <c r="A79" s="210"/>
      <c r="B79" s="574"/>
      <c r="C79" s="574"/>
      <c r="D79" s="574"/>
      <c r="E79" s="574"/>
      <c r="F79" s="574"/>
      <c r="G79" s="255"/>
      <c r="H79" s="256"/>
      <c r="I79" s="226"/>
      <c r="J79" s="226"/>
      <c r="K79" s="274"/>
    </row>
    <row r="80" spans="1:11" ht="15" customHeight="1" x14ac:dyDescent="0.25">
      <c r="A80" s="210"/>
      <c r="B80" s="574"/>
      <c r="C80" s="574"/>
      <c r="D80" s="574"/>
      <c r="E80" s="574"/>
      <c r="F80" s="574"/>
      <c r="G80" s="255"/>
      <c r="H80" s="256"/>
      <c r="I80" s="226"/>
      <c r="J80" s="226"/>
      <c r="K80" s="274"/>
    </row>
    <row r="81" spans="1:11" ht="15" customHeight="1" x14ac:dyDescent="0.25">
      <c r="A81" s="210"/>
      <c r="B81" s="574"/>
      <c r="C81" s="574"/>
      <c r="D81" s="574"/>
      <c r="E81" s="574"/>
      <c r="F81" s="574"/>
      <c r="G81" s="255"/>
      <c r="H81" s="256"/>
      <c r="I81" s="226"/>
      <c r="J81" s="226"/>
      <c r="K81" s="274"/>
    </row>
    <row r="82" spans="1:11" ht="15" customHeight="1" x14ac:dyDescent="0.25">
      <c r="A82" s="210"/>
      <c r="B82" s="574"/>
      <c r="C82" s="574"/>
      <c r="D82" s="574"/>
      <c r="E82" s="574"/>
      <c r="F82" s="574"/>
      <c r="G82" s="255"/>
      <c r="H82" s="256"/>
      <c r="I82" s="226"/>
      <c r="J82" s="226"/>
      <c r="K82" s="274"/>
    </row>
    <row r="83" spans="1:11" ht="15" customHeight="1" x14ac:dyDescent="0.25">
      <c r="A83" s="210"/>
      <c r="B83" s="574"/>
      <c r="C83" s="574"/>
      <c r="D83" s="574"/>
      <c r="E83" s="574"/>
      <c r="F83" s="574"/>
      <c r="G83" s="255"/>
      <c r="H83" s="256"/>
      <c r="I83" s="226"/>
      <c r="J83" s="226"/>
      <c r="K83" s="274"/>
    </row>
    <row r="84" spans="1:11" ht="15" customHeight="1" x14ac:dyDescent="0.25">
      <c r="A84" s="210"/>
      <c r="B84" s="574"/>
      <c r="C84" s="574"/>
      <c r="D84" s="574"/>
      <c r="E84" s="574"/>
      <c r="F84" s="574"/>
      <c r="G84" s="255"/>
      <c r="H84" s="256"/>
      <c r="I84" s="226"/>
      <c r="J84" s="226"/>
      <c r="K84" s="274"/>
    </row>
    <row r="85" spans="1:11" ht="15" customHeight="1" x14ac:dyDescent="0.25">
      <c r="A85" s="210"/>
      <c r="B85" s="574"/>
      <c r="C85" s="574"/>
      <c r="D85" s="574"/>
      <c r="E85" s="574"/>
      <c r="F85" s="574"/>
      <c r="G85" s="255"/>
      <c r="H85" s="256"/>
      <c r="I85" s="226"/>
      <c r="J85" s="226"/>
      <c r="K85" s="274"/>
    </row>
    <row r="86" spans="1:11" ht="15" customHeight="1" x14ac:dyDescent="0.25">
      <c r="A86" s="210"/>
      <c r="B86" s="574"/>
      <c r="C86" s="574"/>
      <c r="D86" s="574"/>
      <c r="E86" s="574"/>
      <c r="F86" s="574"/>
      <c r="G86" s="255"/>
      <c r="H86" s="256"/>
      <c r="I86" s="226"/>
      <c r="J86" s="226"/>
      <c r="K86" s="274"/>
    </row>
    <row r="87" spans="1:11" ht="15" customHeight="1" x14ac:dyDescent="0.25">
      <c r="A87" s="210"/>
      <c r="B87" s="574"/>
      <c r="C87" s="574"/>
      <c r="D87" s="574"/>
      <c r="E87" s="574"/>
      <c r="F87" s="574"/>
      <c r="G87" s="255"/>
      <c r="H87" s="256"/>
      <c r="I87" s="226"/>
      <c r="J87" s="226"/>
      <c r="K87" s="274"/>
    </row>
    <row r="88" spans="1:11" ht="15" customHeight="1" x14ac:dyDescent="0.25">
      <c r="A88" s="210"/>
      <c r="B88" s="574"/>
      <c r="C88" s="574"/>
      <c r="D88" s="574"/>
      <c r="E88" s="574"/>
      <c r="F88" s="574"/>
      <c r="G88" s="255"/>
      <c r="H88" s="256"/>
      <c r="I88" s="226"/>
      <c r="J88" s="226"/>
      <c r="K88" s="274"/>
    </row>
    <row r="89" spans="1:11" ht="15" customHeight="1" x14ac:dyDescent="0.25">
      <c r="A89" s="210"/>
      <c r="B89" s="574"/>
      <c r="C89" s="574"/>
      <c r="D89" s="574"/>
      <c r="E89" s="574"/>
      <c r="F89" s="574"/>
      <c r="G89" s="255"/>
      <c r="H89" s="256"/>
      <c r="I89" s="226"/>
      <c r="J89" s="226"/>
      <c r="K89" s="274"/>
    </row>
    <row r="90" spans="1:11" ht="15" customHeight="1" x14ac:dyDescent="0.25">
      <c r="A90" s="210"/>
      <c r="B90" s="574"/>
      <c r="C90" s="574"/>
      <c r="D90" s="574"/>
      <c r="E90" s="574"/>
      <c r="F90" s="574"/>
      <c r="G90" s="255"/>
      <c r="H90" s="256"/>
      <c r="I90" s="226"/>
      <c r="J90" s="226"/>
      <c r="K90" s="274"/>
    </row>
    <row r="91" spans="1:11" ht="15" customHeight="1" x14ac:dyDescent="0.25">
      <c r="A91" s="210"/>
      <c r="B91" s="574"/>
      <c r="C91" s="574"/>
      <c r="D91" s="574"/>
      <c r="E91" s="574"/>
      <c r="F91" s="574"/>
      <c r="G91" s="255"/>
      <c r="H91" s="256"/>
      <c r="I91" s="226"/>
      <c r="J91" s="226"/>
      <c r="K91" s="274"/>
    </row>
    <row r="92" spans="1:11" ht="15" customHeight="1" x14ac:dyDescent="0.25">
      <c r="A92" s="210"/>
      <c r="B92" s="574"/>
      <c r="C92" s="574"/>
      <c r="D92" s="574"/>
      <c r="E92" s="574"/>
      <c r="F92" s="574"/>
      <c r="G92" s="255"/>
      <c r="H92" s="256"/>
      <c r="I92" s="226"/>
      <c r="J92" s="226"/>
      <c r="K92" s="274"/>
    </row>
    <row r="93" spans="1:11" ht="15" customHeight="1" x14ac:dyDescent="0.25">
      <c r="A93" s="210"/>
      <c r="B93" s="574"/>
      <c r="C93" s="574"/>
      <c r="D93" s="574"/>
      <c r="E93" s="574"/>
      <c r="F93" s="574"/>
      <c r="G93" s="255"/>
      <c r="H93" s="256"/>
      <c r="I93" s="226"/>
      <c r="J93" s="226"/>
      <c r="K93" s="274"/>
    </row>
    <row r="94" spans="1:11" ht="15" customHeight="1" x14ac:dyDescent="0.25">
      <c r="A94" s="210"/>
      <c r="B94" s="574"/>
      <c r="C94" s="574"/>
      <c r="D94" s="574"/>
      <c r="E94" s="574"/>
      <c r="F94" s="574"/>
      <c r="G94" s="255"/>
      <c r="H94" s="256"/>
      <c r="I94" s="226"/>
      <c r="J94" s="226"/>
      <c r="K94" s="274"/>
    </row>
    <row r="95" spans="1:11" ht="15" customHeight="1" x14ac:dyDescent="0.25">
      <c r="A95" s="210"/>
      <c r="B95" s="574"/>
      <c r="C95" s="574"/>
      <c r="D95" s="574"/>
      <c r="E95" s="574"/>
      <c r="F95" s="574"/>
      <c r="G95" s="255"/>
      <c r="H95" s="256"/>
      <c r="I95" s="226"/>
      <c r="J95" s="226"/>
      <c r="K95" s="274"/>
    </row>
    <row r="96" spans="1:11" ht="15" customHeight="1" x14ac:dyDescent="0.25">
      <c r="A96" s="210"/>
      <c r="B96" s="574"/>
      <c r="C96" s="574"/>
      <c r="D96" s="574"/>
      <c r="E96" s="574"/>
      <c r="F96" s="574"/>
      <c r="G96" s="255"/>
      <c r="H96" s="256"/>
      <c r="I96" s="226"/>
      <c r="J96" s="226"/>
      <c r="K96" s="274"/>
    </row>
    <row r="97" spans="1:11" ht="15" customHeight="1" x14ac:dyDescent="0.25">
      <c r="A97" s="210"/>
      <c r="B97" s="574"/>
      <c r="C97" s="574"/>
      <c r="D97" s="574"/>
      <c r="E97" s="574"/>
      <c r="F97" s="574"/>
      <c r="G97" s="255"/>
      <c r="H97" s="256"/>
      <c r="I97" s="226"/>
      <c r="J97" s="226"/>
      <c r="K97" s="274"/>
    </row>
    <row r="98" spans="1:11" ht="15" customHeight="1" x14ac:dyDescent="0.25">
      <c r="A98" s="210"/>
      <c r="B98" s="574"/>
      <c r="C98" s="574"/>
      <c r="D98" s="574"/>
      <c r="E98" s="574"/>
      <c r="F98" s="574"/>
      <c r="G98" s="255"/>
      <c r="H98" s="256"/>
      <c r="I98" s="226"/>
      <c r="J98" s="226"/>
      <c r="K98" s="274"/>
    </row>
    <row r="99" spans="1:11" ht="15" customHeight="1" x14ac:dyDescent="0.25">
      <c r="A99" s="210"/>
      <c r="B99" s="574"/>
      <c r="C99" s="574"/>
      <c r="D99" s="574"/>
      <c r="E99" s="574"/>
      <c r="F99" s="574"/>
      <c r="G99" s="255"/>
      <c r="H99" s="256"/>
      <c r="I99" s="226"/>
      <c r="J99" s="226"/>
      <c r="K99" s="274"/>
    </row>
    <row r="100" spans="1:11" ht="15" customHeight="1" x14ac:dyDescent="0.25">
      <c r="A100" s="210"/>
      <c r="B100" s="574"/>
      <c r="C100" s="574"/>
      <c r="D100" s="574"/>
      <c r="E100" s="574"/>
      <c r="F100" s="574"/>
      <c r="G100" s="255"/>
      <c r="H100" s="256"/>
      <c r="I100" s="226"/>
      <c r="J100" s="226"/>
      <c r="K100" s="274"/>
    </row>
    <row r="101" spans="1:11" ht="15" customHeight="1" x14ac:dyDescent="0.25">
      <c r="A101" s="210"/>
      <c r="B101" s="574"/>
      <c r="C101" s="574"/>
      <c r="D101" s="574"/>
      <c r="E101" s="574"/>
      <c r="F101" s="574"/>
      <c r="G101" s="255"/>
      <c r="H101" s="256"/>
      <c r="I101" s="226"/>
      <c r="J101" s="226"/>
      <c r="K101" s="274"/>
    </row>
    <row r="102" spans="1:11" ht="15" customHeight="1" x14ac:dyDescent="0.25">
      <c r="A102" s="210"/>
      <c r="B102" s="574"/>
      <c r="C102" s="574"/>
      <c r="D102" s="574"/>
      <c r="E102" s="574"/>
      <c r="F102" s="574"/>
      <c r="G102" s="255"/>
      <c r="H102" s="256"/>
      <c r="I102" s="226"/>
      <c r="J102" s="226"/>
      <c r="K102" s="274"/>
    </row>
    <row r="103" spans="1:11" ht="15" customHeight="1" x14ac:dyDescent="0.25">
      <c r="A103" s="210"/>
      <c r="B103" s="574"/>
      <c r="C103" s="574"/>
      <c r="D103" s="574"/>
      <c r="E103" s="574"/>
      <c r="F103" s="574"/>
      <c r="G103" s="255"/>
      <c r="H103" s="256"/>
      <c r="I103" s="226"/>
      <c r="J103" s="226"/>
      <c r="K103" s="274"/>
    </row>
    <row r="104" spans="1:11" ht="15" customHeight="1" x14ac:dyDescent="0.25">
      <c r="A104" s="210"/>
      <c r="B104" s="574"/>
      <c r="C104" s="574"/>
      <c r="D104" s="574"/>
      <c r="E104" s="574"/>
      <c r="F104" s="574"/>
      <c r="G104" s="255"/>
      <c r="H104" s="256"/>
      <c r="I104" s="226"/>
      <c r="J104" s="226"/>
      <c r="K104" s="274"/>
    </row>
    <row r="105" spans="1:11" ht="15" customHeight="1" x14ac:dyDescent="0.25">
      <c r="A105" s="210"/>
      <c r="B105" s="574"/>
      <c r="C105" s="574"/>
      <c r="D105" s="574"/>
      <c r="E105" s="574"/>
      <c r="F105" s="574"/>
      <c r="G105" s="255"/>
      <c r="H105" s="256"/>
      <c r="I105" s="226"/>
      <c r="J105" s="226"/>
      <c r="K105" s="274"/>
    </row>
    <row r="106" spans="1:11" ht="15" customHeight="1" x14ac:dyDescent="0.25">
      <c r="A106" s="210"/>
      <c r="B106" s="574"/>
      <c r="C106" s="574"/>
      <c r="D106" s="574"/>
      <c r="E106" s="574"/>
      <c r="F106" s="574"/>
      <c r="G106" s="255"/>
      <c r="H106" s="256"/>
      <c r="I106" s="226"/>
      <c r="J106" s="226"/>
      <c r="K106" s="274"/>
    </row>
    <row r="107" spans="1:11" ht="15" customHeight="1" x14ac:dyDescent="0.25">
      <c r="A107" s="210"/>
      <c r="B107" s="574"/>
      <c r="C107" s="574"/>
      <c r="D107" s="574"/>
      <c r="E107" s="574"/>
      <c r="F107" s="574"/>
      <c r="G107" s="255"/>
      <c r="H107" s="256"/>
      <c r="I107" s="226"/>
      <c r="J107" s="226"/>
      <c r="K107" s="274"/>
    </row>
    <row r="108" spans="1:11" ht="15" customHeight="1" x14ac:dyDescent="0.25">
      <c r="A108" s="210"/>
      <c r="B108" s="574"/>
      <c r="C108" s="574"/>
      <c r="D108" s="574"/>
      <c r="E108" s="574"/>
      <c r="F108" s="574"/>
      <c r="G108" s="255"/>
      <c r="H108" s="256"/>
      <c r="I108" s="226"/>
      <c r="J108" s="226"/>
      <c r="K108" s="274"/>
    </row>
    <row r="109" spans="1:11" x14ac:dyDescent="0.25">
      <c r="A109" s="210"/>
      <c r="B109" s="574"/>
      <c r="C109" s="574"/>
      <c r="D109" s="574"/>
      <c r="E109" s="574"/>
      <c r="F109" s="574"/>
      <c r="G109" s="255"/>
      <c r="H109" s="256"/>
      <c r="I109" s="226"/>
      <c r="J109" s="226"/>
      <c r="K109" s="274"/>
    </row>
    <row r="110" spans="1:11" ht="15" customHeight="1" x14ac:dyDescent="0.25">
      <c r="A110" s="210"/>
      <c r="B110" s="574"/>
      <c r="C110" s="574"/>
      <c r="D110" s="574"/>
      <c r="E110" s="574"/>
      <c r="F110" s="574"/>
      <c r="G110" s="255"/>
      <c r="H110" s="256"/>
      <c r="I110" s="226"/>
      <c r="J110" s="226"/>
      <c r="K110" s="274"/>
    </row>
    <row r="111" spans="1:11" ht="15" customHeight="1" x14ac:dyDescent="0.25">
      <c r="A111" s="210"/>
      <c r="B111" s="593"/>
      <c r="C111" s="594"/>
      <c r="D111" s="594"/>
      <c r="E111" s="594"/>
      <c r="F111" s="595"/>
      <c r="G111" s="255"/>
      <c r="H111" s="256"/>
      <c r="I111" s="273"/>
      <c r="J111" s="273"/>
      <c r="K111" s="274"/>
    </row>
    <row r="112" spans="1:11" ht="15" customHeight="1" x14ac:dyDescent="0.25">
      <c r="A112" s="210"/>
      <c r="B112" s="593"/>
      <c r="C112" s="594"/>
      <c r="D112" s="594"/>
      <c r="E112" s="594"/>
      <c r="F112" s="595"/>
      <c r="G112" s="255"/>
      <c r="H112" s="256"/>
      <c r="I112" s="273"/>
      <c r="J112" s="273"/>
      <c r="K112" s="274"/>
    </row>
    <row r="113" spans="1:11" ht="15" customHeight="1" x14ac:dyDescent="0.25">
      <c r="A113" s="210"/>
      <c r="B113" s="593"/>
      <c r="C113" s="594"/>
      <c r="D113" s="594"/>
      <c r="E113" s="594"/>
      <c r="F113" s="595"/>
      <c r="G113" s="255"/>
      <c r="H113" s="256"/>
      <c r="I113" s="273"/>
      <c r="J113" s="273"/>
      <c r="K113" s="274"/>
    </row>
    <row r="114" spans="1:11" ht="15" customHeight="1" x14ac:dyDescent="0.25">
      <c r="A114" s="210"/>
      <c r="B114" s="593"/>
      <c r="C114" s="594"/>
      <c r="D114" s="594"/>
      <c r="E114" s="594"/>
      <c r="F114" s="595"/>
      <c r="G114" s="255"/>
      <c r="H114" s="256"/>
      <c r="I114" s="273"/>
      <c r="J114" s="273"/>
      <c r="K114" s="274"/>
    </row>
    <row r="115" spans="1:11" x14ac:dyDescent="0.25">
      <c r="A115" s="210"/>
      <c r="B115" s="593"/>
      <c r="C115" s="594"/>
      <c r="D115" s="594"/>
      <c r="E115" s="594"/>
      <c r="F115" s="595"/>
      <c r="G115" s="255"/>
      <c r="H115" s="256"/>
      <c r="I115" s="596"/>
      <c r="J115" s="597"/>
      <c r="K115" s="598"/>
    </row>
    <row r="116" spans="1:11" x14ac:dyDescent="0.25">
      <c r="A116" s="210"/>
      <c r="B116" s="574"/>
      <c r="C116" s="574"/>
      <c r="D116" s="574"/>
      <c r="E116" s="574"/>
      <c r="F116" s="574"/>
      <c r="G116" s="255"/>
      <c r="H116" s="256"/>
      <c r="I116" s="597"/>
      <c r="J116" s="597"/>
      <c r="K116" s="598"/>
    </row>
    <row r="117" spans="1:11" ht="15.75" x14ac:dyDescent="0.25">
      <c r="A117" s="210"/>
      <c r="B117" s="572"/>
      <c r="C117" s="572"/>
      <c r="D117" s="572"/>
      <c r="E117" s="572"/>
      <c r="F117" s="572"/>
      <c r="G117" s="257"/>
      <c r="H117" s="257"/>
      <c r="I117" s="270"/>
      <c r="J117" s="270"/>
      <c r="K117" s="271"/>
    </row>
    <row r="118" spans="1:11" ht="15.75" x14ac:dyDescent="0.25">
      <c r="A118" s="210"/>
      <c r="B118" s="572"/>
      <c r="C118" s="572"/>
      <c r="D118" s="572"/>
      <c r="E118" s="572"/>
      <c r="F118" s="572"/>
      <c r="G118" s="257"/>
      <c r="H118" s="257"/>
      <c r="I118" s="270"/>
      <c r="J118" s="270"/>
      <c r="K118" s="271"/>
    </row>
    <row r="119" spans="1:11" ht="15.75" x14ac:dyDescent="0.25">
      <c r="A119" s="210"/>
      <c r="B119" s="572"/>
      <c r="C119" s="572"/>
      <c r="D119" s="572"/>
      <c r="E119" s="572"/>
      <c r="F119" s="572"/>
      <c r="G119" s="257"/>
      <c r="H119" s="257"/>
      <c r="I119" s="270"/>
      <c r="J119" s="270"/>
      <c r="K119" s="271"/>
    </row>
    <row r="120" spans="1:11" ht="15.75" x14ac:dyDescent="0.25">
      <c r="A120" s="210"/>
      <c r="B120" s="572"/>
      <c r="C120" s="572"/>
      <c r="D120" s="572"/>
      <c r="E120" s="572"/>
      <c r="F120" s="572"/>
      <c r="G120" s="257"/>
      <c r="H120" s="257"/>
      <c r="I120" s="270"/>
      <c r="J120" s="270"/>
      <c r="K120" s="271"/>
    </row>
    <row r="121" spans="1:11" ht="15.75" x14ac:dyDescent="0.25">
      <c r="A121" s="210"/>
      <c r="B121" s="572"/>
      <c r="C121" s="572"/>
      <c r="D121" s="572"/>
      <c r="E121" s="572"/>
      <c r="F121" s="572"/>
      <c r="G121" s="257"/>
      <c r="H121" s="257"/>
      <c r="I121" s="270"/>
      <c r="J121" s="270"/>
      <c r="K121" s="271"/>
    </row>
    <row r="122" spans="1:11" ht="15.75" x14ac:dyDescent="0.25">
      <c r="A122" s="210"/>
      <c r="B122" s="572"/>
      <c r="C122" s="572"/>
      <c r="D122" s="572"/>
      <c r="E122" s="572"/>
      <c r="F122" s="572"/>
      <c r="G122" s="257"/>
      <c r="H122" s="257"/>
      <c r="I122" s="270"/>
      <c r="J122" s="270"/>
      <c r="K122" s="271"/>
    </row>
    <row r="123" spans="1:11" ht="15.75" x14ac:dyDescent="0.25">
      <c r="A123" s="210"/>
      <c r="B123" s="572"/>
      <c r="C123" s="572"/>
      <c r="D123" s="572"/>
      <c r="E123" s="572"/>
      <c r="F123" s="572"/>
      <c r="G123" s="257"/>
      <c r="H123" s="257"/>
      <c r="I123" s="270"/>
      <c r="J123" s="270"/>
      <c r="K123" s="271"/>
    </row>
    <row r="124" spans="1:11" ht="15.75" x14ac:dyDescent="0.25">
      <c r="A124" s="210"/>
      <c r="B124" s="572"/>
      <c r="C124" s="572"/>
      <c r="D124" s="572"/>
      <c r="E124" s="572"/>
      <c r="F124" s="572"/>
      <c r="G124" s="257"/>
      <c r="H124" s="257"/>
      <c r="I124" s="270"/>
      <c r="J124" s="270"/>
      <c r="K124" s="271"/>
    </row>
    <row r="125" spans="1:11" ht="15.75" x14ac:dyDescent="0.25">
      <c r="A125" s="210"/>
      <c r="B125" s="572"/>
      <c r="C125" s="572"/>
      <c r="D125" s="572"/>
      <c r="E125" s="572"/>
      <c r="F125" s="572"/>
      <c r="G125" s="257"/>
      <c r="H125" s="257"/>
      <c r="I125" s="270"/>
      <c r="J125" s="270"/>
      <c r="K125" s="271"/>
    </row>
    <row r="126" spans="1:11" ht="15.75" x14ac:dyDescent="0.25">
      <c r="A126" s="210"/>
      <c r="B126" s="572"/>
      <c r="C126" s="572"/>
      <c r="D126" s="572"/>
      <c r="E126" s="572"/>
      <c r="F126" s="572"/>
      <c r="G126" s="257"/>
      <c r="H126" s="257"/>
      <c r="I126" s="270"/>
      <c r="J126" s="270"/>
      <c r="K126" s="271"/>
    </row>
    <row r="127" spans="1:11" ht="15.75" x14ac:dyDescent="0.25">
      <c r="A127" s="210"/>
      <c r="B127" s="572"/>
      <c r="C127" s="572"/>
      <c r="D127" s="572"/>
      <c r="E127" s="572"/>
      <c r="F127" s="572"/>
      <c r="G127" s="257"/>
      <c r="H127" s="257"/>
      <c r="I127" s="270"/>
      <c r="J127" s="270"/>
      <c r="K127" s="271"/>
    </row>
    <row r="128" spans="1:11" ht="15.75" x14ac:dyDescent="0.25">
      <c r="A128" s="210"/>
      <c r="B128" s="572"/>
      <c r="C128" s="572"/>
      <c r="D128" s="572"/>
      <c r="E128" s="572"/>
      <c r="F128" s="572"/>
      <c r="G128" s="257"/>
      <c r="H128" s="257"/>
      <c r="I128" s="270"/>
      <c r="J128" s="270"/>
      <c r="K128" s="271"/>
    </row>
    <row r="129" spans="1:11" ht="15.75" x14ac:dyDescent="0.25">
      <c r="A129" s="210"/>
      <c r="B129" s="572"/>
      <c r="C129" s="572"/>
      <c r="D129" s="572"/>
      <c r="E129" s="572"/>
      <c r="F129" s="572"/>
      <c r="G129" s="257"/>
      <c r="H129" s="257"/>
      <c r="I129" s="270"/>
      <c r="J129" s="270"/>
      <c r="K129" s="271"/>
    </row>
    <row r="130" spans="1:11" ht="15.75" x14ac:dyDescent="0.25">
      <c r="A130" s="210"/>
      <c r="B130" s="572"/>
      <c r="C130" s="572"/>
      <c r="D130" s="572"/>
      <c r="E130" s="572"/>
      <c r="F130" s="572"/>
      <c r="G130" s="257"/>
      <c r="H130" s="257"/>
      <c r="I130" s="270"/>
      <c r="J130" s="270"/>
      <c r="K130" s="271"/>
    </row>
    <row r="131" spans="1:11" ht="15.75" x14ac:dyDescent="0.25">
      <c r="A131" s="210"/>
      <c r="B131" s="572"/>
      <c r="C131" s="572"/>
      <c r="D131" s="572"/>
      <c r="E131" s="572"/>
      <c r="F131" s="572"/>
      <c r="G131" s="257"/>
      <c r="H131" s="257"/>
      <c r="I131" s="270"/>
      <c r="J131" s="270"/>
      <c r="K131" s="271"/>
    </row>
    <row r="132" spans="1:11" ht="15.75" x14ac:dyDescent="0.25">
      <c r="A132" s="210"/>
      <c r="B132" s="572"/>
      <c r="C132" s="572"/>
      <c r="D132" s="572"/>
      <c r="E132" s="572"/>
      <c r="F132" s="572"/>
      <c r="G132" s="257"/>
      <c r="H132" s="257"/>
      <c r="I132" s="270"/>
      <c r="J132" s="270"/>
      <c r="K132" s="271"/>
    </row>
    <row r="133" spans="1:11" ht="15.75" x14ac:dyDescent="0.25">
      <c r="A133" s="210"/>
      <c r="B133" s="572"/>
      <c r="C133" s="572"/>
      <c r="D133" s="572"/>
      <c r="E133" s="572"/>
      <c r="F133" s="572"/>
      <c r="G133" s="257"/>
      <c r="H133" s="257"/>
      <c r="I133" s="270"/>
      <c r="J133" s="270"/>
      <c r="K133" s="271"/>
    </row>
    <row r="134" spans="1:11" ht="15.75" x14ac:dyDescent="0.25">
      <c r="A134" s="210"/>
      <c r="B134" s="572"/>
      <c r="C134" s="572"/>
      <c r="D134" s="572"/>
      <c r="E134" s="572"/>
      <c r="F134" s="572"/>
      <c r="G134" s="257"/>
      <c r="H134" s="257"/>
      <c r="I134" s="270"/>
      <c r="J134" s="270"/>
      <c r="K134" s="271"/>
    </row>
    <row r="135" spans="1:11" ht="15.75" x14ac:dyDescent="0.25">
      <c r="A135" s="210"/>
      <c r="B135" s="572"/>
      <c r="C135" s="572"/>
      <c r="D135" s="572"/>
      <c r="E135" s="572"/>
      <c r="F135" s="572"/>
      <c r="G135" s="257"/>
      <c r="H135" s="257"/>
      <c r="I135" s="270"/>
      <c r="J135" s="270"/>
      <c r="K135" s="271"/>
    </row>
    <row r="136" spans="1:11" ht="15.75" x14ac:dyDescent="0.25">
      <c r="A136" s="210"/>
      <c r="B136" s="572"/>
      <c r="C136" s="572"/>
      <c r="D136" s="572"/>
      <c r="E136" s="572"/>
      <c r="F136" s="572"/>
      <c r="G136" s="257"/>
      <c r="H136" s="257"/>
      <c r="I136" s="270"/>
      <c r="J136" s="270"/>
      <c r="K136" s="271"/>
    </row>
    <row r="137" spans="1:11" ht="15.75" x14ac:dyDescent="0.25">
      <c r="A137" s="210"/>
      <c r="B137" s="572"/>
      <c r="C137" s="572"/>
      <c r="D137" s="572"/>
      <c r="E137" s="572"/>
      <c r="F137" s="572"/>
      <c r="G137" s="257"/>
      <c r="H137" s="257"/>
      <c r="I137" s="270"/>
      <c r="J137" s="270"/>
      <c r="K137" s="271"/>
    </row>
    <row r="138" spans="1:11" ht="15.75" x14ac:dyDescent="0.25">
      <c r="A138" s="210"/>
      <c r="B138" s="572"/>
      <c r="C138" s="572"/>
      <c r="D138" s="572"/>
      <c r="E138" s="572"/>
      <c r="F138" s="572"/>
      <c r="G138" s="257"/>
      <c r="H138" s="257"/>
      <c r="I138" s="270"/>
      <c r="J138" s="270"/>
      <c r="K138" s="271"/>
    </row>
    <row r="139" spans="1:11" ht="15.75" x14ac:dyDescent="0.25">
      <c r="A139" s="210"/>
      <c r="B139" s="572"/>
      <c r="C139" s="572"/>
      <c r="D139" s="572"/>
      <c r="E139" s="572"/>
      <c r="F139" s="572"/>
      <c r="G139" s="257"/>
      <c r="H139" s="257"/>
      <c r="I139" s="270"/>
      <c r="J139" s="270"/>
      <c r="K139" s="271"/>
    </row>
    <row r="140" spans="1:11" ht="15.75" x14ac:dyDescent="0.25">
      <c r="A140" s="210"/>
      <c r="B140" s="572"/>
      <c r="C140" s="572"/>
      <c r="D140" s="572"/>
      <c r="E140" s="572"/>
      <c r="F140" s="572"/>
      <c r="G140" s="257"/>
      <c r="H140" s="257"/>
      <c r="I140" s="270"/>
      <c r="J140" s="270"/>
      <c r="K140" s="271"/>
    </row>
    <row r="141" spans="1:11" ht="15.75" x14ac:dyDescent="0.25">
      <c r="A141" s="210"/>
      <c r="B141" s="572"/>
      <c r="C141" s="572"/>
      <c r="D141" s="572"/>
      <c r="E141" s="572"/>
      <c r="F141" s="572"/>
      <c r="G141" s="257"/>
      <c r="H141" s="257"/>
      <c r="I141" s="270"/>
      <c r="J141" s="270"/>
      <c r="K141" s="271"/>
    </row>
    <row r="142" spans="1:11" ht="15.75" x14ac:dyDescent="0.25">
      <c r="A142" s="210"/>
      <c r="B142" s="572"/>
      <c r="C142" s="572"/>
      <c r="D142" s="572"/>
      <c r="E142" s="572"/>
      <c r="F142" s="572"/>
      <c r="G142" s="257"/>
      <c r="H142" s="257"/>
      <c r="I142" s="270"/>
      <c r="J142" s="270"/>
      <c r="K142" s="271"/>
    </row>
    <row r="143" spans="1:11" ht="15.75" x14ac:dyDescent="0.25">
      <c r="A143" s="210"/>
      <c r="B143" s="572"/>
      <c r="C143" s="572"/>
      <c r="D143" s="572"/>
      <c r="E143" s="572"/>
      <c r="F143" s="572"/>
      <c r="G143" s="257"/>
      <c r="H143" s="257"/>
      <c r="I143" s="270"/>
      <c r="J143" s="270"/>
      <c r="K143" s="271"/>
    </row>
    <row r="144" spans="1:11" ht="15.75" x14ac:dyDescent="0.25">
      <c r="A144" s="210"/>
      <c r="B144" s="572"/>
      <c r="C144" s="572"/>
      <c r="D144" s="572"/>
      <c r="E144" s="572"/>
      <c r="F144" s="572"/>
      <c r="G144" s="257"/>
      <c r="H144" s="257"/>
      <c r="I144" s="270"/>
      <c r="J144" s="270"/>
      <c r="K144" s="271"/>
    </row>
    <row r="145" spans="1:11" ht="15.75" x14ac:dyDescent="0.25">
      <c r="A145" s="210"/>
      <c r="B145" s="572"/>
      <c r="C145" s="572"/>
      <c r="D145" s="572"/>
      <c r="E145" s="572"/>
      <c r="F145" s="572"/>
      <c r="G145" s="257"/>
      <c r="H145" s="257"/>
      <c r="I145" s="270"/>
      <c r="J145" s="270"/>
      <c r="K145" s="271"/>
    </row>
    <row r="146" spans="1:11" ht="15.75" x14ac:dyDescent="0.25">
      <c r="A146" s="210"/>
      <c r="B146" s="572"/>
      <c r="C146" s="572"/>
      <c r="D146" s="572"/>
      <c r="E146" s="572"/>
      <c r="F146" s="572"/>
      <c r="G146" s="257"/>
      <c r="H146" s="257"/>
      <c r="I146" s="270"/>
      <c r="J146" s="270"/>
      <c r="K146" s="271"/>
    </row>
    <row r="147" spans="1:11" ht="15.75" x14ac:dyDescent="0.25">
      <c r="A147" s="210"/>
      <c r="B147" s="572"/>
      <c r="C147" s="572"/>
      <c r="D147" s="572"/>
      <c r="E147" s="572"/>
      <c r="F147" s="572"/>
      <c r="G147" s="257"/>
      <c r="H147" s="257"/>
      <c r="I147" s="270"/>
      <c r="J147" s="270"/>
      <c r="K147" s="271"/>
    </row>
    <row r="148" spans="1:11" ht="15.75" x14ac:dyDescent="0.25">
      <c r="A148" s="210"/>
      <c r="B148" s="572"/>
      <c r="C148" s="572"/>
      <c r="D148" s="572"/>
      <c r="E148" s="572"/>
      <c r="F148" s="572"/>
      <c r="G148" s="257"/>
      <c r="H148" s="257"/>
      <c r="I148" s="270"/>
      <c r="J148" s="270"/>
      <c r="K148" s="271"/>
    </row>
    <row r="149" spans="1:11" ht="15.75" x14ac:dyDescent="0.25">
      <c r="A149" s="210"/>
      <c r="B149" s="572"/>
      <c r="C149" s="572"/>
      <c r="D149" s="572"/>
      <c r="E149" s="572"/>
      <c r="F149" s="572"/>
      <c r="G149" s="257"/>
      <c r="H149" s="257"/>
      <c r="I149" s="270"/>
      <c r="J149" s="270"/>
      <c r="K149" s="271"/>
    </row>
    <row r="150" spans="1:11" ht="15.75" x14ac:dyDescent="0.25">
      <c r="A150" s="210"/>
      <c r="B150" s="572"/>
      <c r="C150" s="572"/>
      <c r="D150" s="572"/>
      <c r="E150" s="572"/>
      <c r="F150" s="572"/>
      <c r="G150" s="257"/>
      <c r="H150" s="257"/>
      <c r="I150" s="270"/>
      <c r="J150" s="270"/>
      <c r="K150" s="271"/>
    </row>
    <row r="151" spans="1:11" ht="15.75" x14ac:dyDescent="0.25">
      <c r="A151" s="210"/>
      <c r="B151" s="572"/>
      <c r="C151" s="572"/>
      <c r="D151" s="572"/>
      <c r="E151" s="572"/>
      <c r="F151" s="572"/>
      <c r="G151" s="257"/>
      <c r="H151" s="257"/>
      <c r="I151" s="270"/>
      <c r="J151" s="270"/>
      <c r="K151" s="271"/>
    </row>
    <row r="152" spans="1:11" ht="15.75" x14ac:dyDescent="0.25">
      <c r="A152" s="210"/>
      <c r="B152" s="572"/>
      <c r="C152" s="572"/>
      <c r="D152" s="572"/>
      <c r="E152" s="572"/>
      <c r="F152" s="572"/>
      <c r="G152" s="257"/>
      <c r="H152" s="257"/>
      <c r="I152" s="270"/>
      <c r="J152" s="270"/>
      <c r="K152" s="271"/>
    </row>
    <row r="153" spans="1:11" ht="15.75" x14ac:dyDescent="0.25">
      <c r="A153" s="210"/>
      <c r="B153" s="572"/>
      <c r="C153" s="572"/>
      <c r="D153" s="572"/>
      <c r="E153" s="572"/>
      <c r="F153" s="572"/>
      <c r="G153" s="257"/>
      <c r="H153" s="257"/>
      <c r="I153" s="270"/>
      <c r="J153" s="270"/>
      <c r="K153" s="271"/>
    </row>
    <row r="154" spans="1:11" ht="15.75" x14ac:dyDescent="0.25">
      <c r="A154" s="210"/>
      <c r="B154" s="572"/>
      <c r="C154" s="572"/>
      <c r="D154" s="572"/>
      <c r="E154" s="572"/>
      <c r="F154" s="572"/>
      <c r="G154" s="257"/>
      <c r="H154" s="257"/>
      <c r="I154" s="270"/>
      <c r="J154" s="270"/>
      <c r="K154" s="271"/>
    </row>
    <row r="155" spans="1:11" ht="15.75" x14ac:dyDescent="0.25">
      <c r="A155" s="210"/>
      <c r="B155" s="572"/>
      <c r="C155" s="572"/>
      <c r="D155" s="572"/>
      <c r="E155" s="572"/>
      <c r="F155" s="572"/>
      <c r="G155" s="257"/>
      <c r="H155" s="257"/>
      <c r="I155" s="270"/>
      <c r="J155" s="270"/>
      <c r="K155" s="271"/>
    </row>
    <row r="156" spans="1:11" ht="15.75" x14ac:dyDescent="0.25">
      <c r="A156" s="210"/>
      <c r="B156" s="572"/>
      <c r="C156" s="572"/>
      <c r="D156" s="572"/>
      <c r="E156" s="572"/>
      <c r="F156" s="572"/>
      <c r="G156" s="257"/>
      <c r="H156" s="257"/>
      <c r="I156" s="270"/>
      <c r="J156" s="270"/>
      <c r="K156" s="271"/>
    </row>
    <row r="157" spans="1:11" ht="15.75" x14ac:dyDescent="0.25">
      <c r="A157" s="210"/>
      <c r="B157" s="572"/>
      <c r="C157" s="572"/>
      <c r="D157" s="572"/>
      <c r="E157" s="572"/>
      <c r="F157" s="572"/>
      <c r="G157" s="257"/>
      <c r="H157" s="257"/>
      <c r="I157" s="270"/>
      <c r="J157" s="270"/>
      <c r="K157" s="271"/>
    </row>
    <row r="158" spans="1:11" ht="15.75" x14ac:dyDescent="0.25">
      <c r="A158" s="210"/>
      <c r="B158" s="572"/>
      <c r="C158" s="572"/>
      <c r="D158" s="572"/>
      <c r="E158" s="572"/>
      <c r="F158" s="572"/>
      <c r="G158" s="257"/>
      <c r="H158" s="257"/>
      <c r="I158" s="270"/>
      <c r="J158" s="270"/>
      <c r="K158" s="271"/>
    </row>
    <row r="159" spans="1:11" ht="15.75" x14ac:dyDescent="0.25">
      <c r="A159" s="210"/>
      <c r="B159" s="572"/>
      <c r="C159" s="572"/>
      <c r="D159" s="572"/>
      <c r="E159" s="572"/>
      <c r="F159" s="572"/>
      <c r="G159" s="257"/>
      <c r="H159" s="257"/>
      <c r="I159" s="270"/>
      <c r="J159" s="270"/>
      <c r="K159" s="271"/>
    </row>
    <row r="160" spans="1:11" ht="15.75" x14ac:dyDescent="0.25">
      <c r="A160" s="210"/>
      <c r="B160" s="572"/>
      <c r="C160" s="572"/>
      <c r="D160" s="572"/>
      <c r="E160" s="572"/>
      <c r="F160" s="572"/>
      <c r="G160" s="257"/>
      <c r="H160" s="257"/>
      <c r="I160" s="270"/>
      <c r="J160" s="270"/>
      <c r="K160" s="271"/>
    </row>
    <row r="161" spans="1:11" ht="15.75" x14ac:dyDescent="0.25">
      <c r="A161" s="210"/>
      <c r="B161" s="572"/>
      <c r="C161" s="572"/>
      <c r="D161" s="572"/>
      <c r="E161" s="572"/>
      <c r="F161" s="572"/>
      <c r="G161" s="257"/>
      <c r="H161" s="257"/>
      <c r="I161" s="270"/>
      <c r="J161" s="270"/>
      <c r="K161" s="271"/>
    </row>
    <row r="162" spans="1:11" ht="15.75" x14ac:dyDescent="0.25">
      <c r="A162" s="210"/>
      <c r="B162" s="572"/>
      <c r="C162" s="572"/>
      <c r="D162" s="572"/>
      <c r="E162" s="572"/>
      <c r="F162" s="572"/>
      <c r="G162" s="257"/>
      <c r="H162" s="257"/>
      <c r="I162" s="270"/>
      <c r="J162" s="270"/>
      <c r="K162" s="271"/>
    </row>
    <row r="163" spans="1:11" ht="15.75" x14ac:dyDescent="0.25">
      <c r="A163" s="210"/>
      <c r="B163" s="572"/>
      <c r="C163" s="572"/>
      <c r="D163" s="572"/>
      <c r="E163" s="572"/>
      <c r="F163" s="572"/>
      <c r="G163" s="257"/>
      <c r="H163" s="257"/>
      <c r="I163" s="270"/>
      <c r="J163" s="270"/>
      <c r="K163" s="271"/>
    </row>
    <row r="164" spans="1:11" ht="15.75" x14ac:dyDescent="0.25">
      <c r="A164" s="210"/>
      <c r="B164" s="572"/>
      <c r="C164" s="572"/>
      <c r="D164" s="572"/>
      <c r="E164" s="572"/>
      <c r="F164" s="572"/>
      <c r="G164" s="257"/>
      <c r="H164" s="257"/>
      <c r="I164" s="270"/>
      <c r="J164" s="270"/>
      <c r="K164" s="271"/>
    </row>
    <row r="165" spans="1:11" ht="15.75" x14ac:dyDescent="0.25">
      <c r="A165" s="210"/>
      <c r="B165" s="572"/>
      <c r="C165" s="572"/>
      <c r="D165" s="572"/>
      <c r="E165" s="572"/>
      <c r="F165" s="572"/>
      <c r="G165" s="257"/>
      <c r="H165" s="257"/>
      <c r="I165" s="270"/>
      <c r="J165" s="270"/>
      <c r="K165" s="271"/>
    </row>
    <row r="166" spans="1:11" ht="15.75" x14ac:dyDescent="0.25">
      <c r="A166" s="210"/>
      <c r="B166" s="572"/>
      <c r="C166" s="572"/>
      <c r="D166" s="572"/>
      <c r="E166" s="572"/>
      <c r="F166" s="572"/>
      <c r="G166" s="257"/>
      <c r="H166" s="257"/>
      <c r="I166" s="270"/>
      <c r="J166" s="270"/>
      <c r="K166" s="271"/>
    </row>
    <row r="167" spans="1:11" ht="15.75" x14ac:dyDescent="0.25">
      <c r="A167" s="210"/>
      <c r="B167" s="572"/>
      <c r="C167" s="572"/>
      <c r="D167" s="572"/>
      <c r="E167" s="572"/>
      <c r="F167" s="572"/>
      <c r="G167" s="257"/>
      <c r="H167" s="257"/>
      <c r="I167" s="270"/>
      <c r="J167" s="270"/>
      <c r="K167" s="271"/>
    </row>
    <row r="168" spans="1:11" ht="15.75" x14ac:dyDescent="0.25">
      <c r="A168" s="210"/>
      <c r="B168" s="572"/>
      <c r="C168" s="572"/>
      <c r="D168" s="572"/>
      <c r="E168" s="572"/>
      <c r="F168" s="572"/>
      <c r="G168" s="257"/>
      <c r="H168" s="257"/>
      <c r="I168" s="270"/>
      <c r="J168" s="270"/>
      <c r="K168" s="271"/>
    </row>
    <row r="169" spans="1:11" ht="15.75" x14ac:dyDescent="0.25">
      <c r="A169" s="210"/>
      <c r="B169" s="572"/>
      <c r="C169" s="572"/>
      <c r="D169" s="572"/>
      <c r="E169" s="572"/>
      <c r="F169" s="572"/>
      <c r="G169" s="257"/>
      <c r="H169" s="257"/>
      <c r="I169" s="270"/>
      <c r="J169" s="270"/>
      <c r="K169" s="271"/>
    </row>
    <row r="170" spans="1:11" ht="15.75" x14ac:dyDescent="0.25">
      <c r="A170" s="210"/>
      <c r="B170" s="572"/>
      <c r="C170" s="572"/>
      <c r="D170" s="572"/>
      <c r="E170" s="572"/>
      <c r="F170" s="572"/>
      <c r="G170" s="257"/>
      <c r="H170" s="257"/>
      <c r="I170" s="270"/>
      <c r="J170" s="270"/>
      <c r="K170" s="271"/>
    </row>
    <row r="171" spans="1:11" ht="15.75" x14ac:dyDescent="0.25">
      <c r="A171" s="210"/>
      <c r="B171" s="572"/>
      <c r="C171" s="572"/>
      <c r="D171" s="572"/>
      <c r="E171" s="572"/>
      <c r="F171" s="572"/>
      <c r="G171" s="257"/>
      <c r="H171" s="257"/>
      <c r="I171" s="270"/>
      <c r="J171" s="270"/>
      <c r="K171" s="271"/>
    </row>
    <row r="172" spans="1:11" ht="15.75" x14ac:dyDescent="0.25">
      <c r="A172" s="210"/>
      <c r="B172" s="572"/>
      <c r="C172" s="572"/>
      <c r="D172" s="572"/>
      <c r="E172" s="572"/>
      <c r="F172" s="572"/>
      <c r="G172" s="257"/>
      <c r="H172" s="257"/>
      <c r="I172" s="270"/>
      <c r="J172" s="270"/>
      <c r="K172" s="271"/>
    </row>
    <row r="173" spans="1:11" ht="15.75" x14ac:dyDescent="0.25">
      <c r="A173" s="210"/>
      <c r="B173" s="572"/>
      <c r="C173" s="572"/>
      <c r="D173" s="572"/>
      <c r="E173" s="572"/>
      <c r="F173" s="572"/>
      <c r="G173" s="257"/>
      <c r="H173" s="257"/>
      <c r="I173" s="270"/>
      <c r="J173" s="270"/>
      <c r="K173" s="271"/>
    </row>
    <row r="174" spans="1:11" ht="15.75" x14ac:dyDescent="0.25">
      <c r="A174" s="210"/>
      <c r="B174" s="572"/>
      <c r="C174" s="572"/>
      <c r="D174" s="572"/>
      <c r="E174" s="572"/>
      <c r="F174" s="572"/>
      <c r="G174" s="257"/>
      <c r="H174" s="257"/>
      <c r="I174" s="270"/>
      <c r="J174" s="270"/>
      <c r="K174" s="271"/>
    </row>
    <row r="175" spans="1:11" ht="15.75" x14ac:dyDescent="0.25">
      <c r="A175" s="210"/>
      <c r="B175" s="572"/>
      <c r="C175" s="572"/>
      <c r="D175" s="572"/>
      <c r="E175" s="572"/>
      <c r="F175" s="572"/>
      <c r="G175" s="257"/>
      <c r="H175" s="257"/>
      <c r="I175" s="270"/>
      <c r="J175" s="270"/>
      <c r="K175" s="271"/>
    </row>
    <row r="176" spans="1:11" ht="15.75" x14ac:dyDescent="0.25">
      <c r="A176" s="210"/>
      <c r="B176" s="572"/>
      <c r="C176" s="572"/>
      <c r="D176" s="572"/>
      <c r="E176" s="572"/>
      <c r="F176" s="572"/>
      <c r="G176" s="257"/>
      <c r="H176" s="257"/>
      <c r="I176" s="270"/>
      <c r="J176" s="270"/>
      <c r="K176" s="271"/>
    </row>
    <row r="177" spans="1:11" ht="15.75" x14ac:dyDescent="0.25">
      <c r="A177" s="210"/>
      <c r="B177" s="572"/>
      <c r="C177" s="572"/>
      <c r="D177" s="572"/>
      <c r="E177" s="572"/>
      <c r="F177" s="572"/>
      <c r="G177" s="257"/>
      <c r="H177" s="257"/>
      <c r="I177" s="270"/>
      <c r="J177" s="270"/>
      <c r="K177" s="271"/>
    </row>
    <row r="178" spans="1:11" ht="15.75" x14ac:dyDescent="0.25">
      <c r="A178" s="210"/>
      <c r="B178" s="572"/>
      <c r="C178" s="572"/>
      <c r="D178" s="572"/>
      <c r="E178" s="572"/>
      <c r="F178" s="572"/>
      <c r="G178" s="257"/>
      <c r="H178" s="257"/>
      <c r="I178" s="270"/>
      <c r="J178" s="270"/>
      <c r="K178" s="271"/>
    </row>
    <row r="179" spans="1:11" ht="15.75" x14ac:dyDescent="0.25">
      <c r="A179" s="210"/>
      <c r="B179" s="572"/>
      <c r="C179" s="572"/>
      <c r="D179" s="572"/>
      <c r="E179" s="572"/>
      <c r="F179" s="572"/>
      <c r="G179" s="257"/>
      <c r="H179" s="257"/>
      <c r="I179" s="270"/>
      <c r="J179" s="270"/>
      <c r="K179" s="271"/>
    </row>
    <row r="180" spans="1:11" ht="15.75" x14ac:dyDescent="0.25">
      <c r="A180" s="210"/>
      <c r="B180" s="572"/>
      <c r="C180" s="572"/>
      <c r="D180" s="572"/>
      <c r="E180" s="572"/>
      <c r="F180" s="572"/>
      <c r="G180" s="257"/>
      <c r="H180" s="257"/>
      <c r="I180" s="270"/>
      <c r="J180" s="270"/>
      <c r="K180" s="271"/>
    </row>
    <row r="181" spans="1:11" ht="15.75" x14ac:dyDescent="0.25">
      <c r="A181" s="210"/>
      <c r="B181" s="572"/>
      <c r="C181" s="572"/>
      <c r="D181" s="572"/>
      <c r="E181" s="572"/>
      <c r="F181" s="572"/>
      <c r="G181" s="257"/>
      <c r="H181" s="258"/>
      <c r="I181" s="234"/>
      <c r="J181" s="234"/>
      <c r="K181" s="235"/>
    </row>
    <row r="182" spans="1:11" ht="15.75" x14ac:dyDescent="0.25">
      <c r="A182" s="210"/>
      <c r="B182" s="572"/>
      <c r="C182" s="572"/>
      <c r="D182" s="572"/>
      <c r="E182" s="572"/>
      <c r="F182" s="572"/>
      <c r="G182" s="257"/>
      <c r="H182" s="258"/>
      <c r="I182" s="234"/>
      <c r="J182" s="234"/>
      <c r="K182" s="235"/>
    </row>
    <row r="183" spans="1:11" ht="15.75" x14ac:dyDescent="0.25">
      <c r="A183" s="210"/>
      <c r="B183" s="573"/>
      <c r="C183" s="573"/>
      <c r="D183" s="573"/>
      <c r="E183" s="573"/>
      <c r="F183" s="573"/>
      <c r="G183" s="258"/>
      <c r="H183" s="258"/>
      <c r="I183" s="234"/>
      <c r="J183" s="234"/>
      <c r="K183" s="235"/>
    </row>
    <row r="184" spans="1:11" ht="15.75" x14ac:dyDescent="0.25">
      <c r="A184" s="210"/>
      <c r="B184" s="572"/>
      <c r="C184" s="572"/>
      <c r="D184" s="572"/>
      <c r="E184" s="572"/>
      <c r="F184" s="572"/>
      <c r="G184" s="257"/>
      <c r="H184" s="257"/>
      <c r="I184" s="596"/>
      <c r="J184" s="597"/>
      <c r="K184" s="598"/>
    </row>
    <row r="185" spans="1:11" ht="15.75" x14ac:dyDescent="0.25">
      <c r="A185" s="210"/>
      <c r="B185" s="572"/>
      <c r="C185" s="572"/>
      <c r="D185" s="572"/>
      <c r="E185" s="572"/>
      <c r="F185" s="572"/>
      <c r="G185" s="257"/>
      <c r="H185" s="257"/>
      <c r="I185" s="599"/>
      <c r="J185" s="600"/>
      <c r="K185" s="601"/>
    </row>
    <row r="186" spans="1:11" ht="15.75" x14ac:dyDescent="0.25">
      <c r="A186" s="210"/>
      <c r="B186" s="572"/>
      <c r="C186" s="572"/>
      <c r="D186" s="572"/>
      <c r="E186" s="572"/>
      <c r="F186" s="572"/>
      <c r="G186" s="257"/>
      <c r="H186" s="257"/>
      <c r="I186" s="596"/>
      <c r="J186" s="597"/>
      <c r="K186" s="598"/>
    </row>
    <row r="187" spans="1:11" ht="15.75" x14ac:dyDescent="0.25">
      <c r="A187" s="210"/>
      <c r="B187" s="572"/>
      <c r="C187" s="572"/>
      <c r="D187" s="572"/>
      <c r="E187" s="572"/>
      <c r="F187" s="572"/>
      <c r="G187" s="257"/>
      <c r="H187" s="257"/>
      <c r="I187" s="596"/>
      <c r="J187" s="597"/>
      <c r="K187" s="598"/>
    </row>
    <row r="188" spans="1:11" ht="15.75" x14ac:dyDescent="0.25">
      <c r="A188" s="210"/>
      <c r="B188" s="572"/>
      <c r="C188" s="572"/>
      <c r="D188" s="572"/>
      <c r="E188" s="572"/>
      <c r="F188" s="572"/>
      <c r="G188" s="257"/>
      <c r="H188" s="257"/>
      <c r="I188" s="596"/>
      <c r="J188" s="597"/>
      <c r="K188" s="598"/>
    </row>
    <row r="189" spans="1:11" ht="15.75" x14ac:dyDescent="0.25">
      <c r="A189" s="210"/>
      <c r="B189" s="572"/>
      <c r="C189" s="572"/>
      <c r="D189" s="572"/>
      <c r="E189" s="572"/>
      <c r="F189" s="572"/>
      <c r="G189" s="257"/>
      <c r="H189" s="257"/>
      <c r="I189" s="596"/>
      <c r="J189" s="597"/>
      <c r="K189" s="598"/>
    </row>
    <row r="190" spans="1:11" ht="15.75" x14ac:dyDescent="0.25">
      <c r="A190" s="210"/>
      <c r="B190" s="572"/>
      <c r="C190" s="572"/>
      <c r="D190" s="572"/>
      <c r="E190" s="572"/>
      <c r="F190" s="572"/>
      <c r="G190" s="257"/>
      <c r="H190" s="257"/>
      <c r="I190" s="596"/>
      <c r="J190" s="597"/>
      <c r="K190" s="598"/>
    </row>
    <row r="191" spans="1:11" ht="15.75" x14ac:dyDescent="0.25">
      <c r="A191" s="210"/>
      <c r="B191" s="572"/>
      <c r="C191" s="572"/>
      <c r="D191" s="572"/>
      <c r="E191" s="572"/>
      <c r="F191" s="572"/>
      <c r="G191" s="257"/>
      <c r="H191" s="257"/>
      <c r="I191" s="596"/>
      <c r="J191" s="597"/>
      <c r="K191" s="598"/>
    </row>
    <row r="192" spans="1:11" ht="15.75" x14ac:dyDescent="0.25">
      <c r="A192" s="210"/>
      <c r="B192" s="572"/>
      <c r="C192" s="572"/>
      <c r="D192" s="572"/>
      <c r="E192" s="572"/>
      <c r="F192" s="572"/>
      <c r="G192" s="257"/>
      <c r="H192" s="257"/>
      <c r="I192" s="596"/>
      <c r="J192" s="597"/>
      <c r="K192" s="597"/>
    </row>
    <row r="193" spans="1:11" ht="15.75" x14ac:dyDescent="0.25">
      <c r="A193" s="210"/>
      <c r="B193" s="572"/>
      <c r="C193" s="572"/>
      <c r="D193" s="572"/>
      <c r="E193" s="572"/>
      <c r="F193" s="572"/>
      <c r="G193" s="257"/>
      <c r="H193" s="257"/>
      <c r="I193" s="596"/>
      <c r="J193" s="597"/>
      <c r="K193" s="597"/>
    </row>
    <row r="194" spans="1:11" ht="15.75" x14ac:dyDescent="0.25">
      <c r="A194" s="210"/>
      <c r="B194" s="572"/>
      <c r="C194" s="572"/>
      <c r="D194" s="572"/>
      <c r="E194" s="572"/>
      <c r="F194" s="572"/>
      <c r="G194" s="257"/>
      <c r="H194" s="257"/>
      <c r="I194" s="245"/>
      <c r="J194" s="245"/>
      <c r="K194" s="245"/>
    </row>
    <row r="195" spans="1:11" ht="15.75" x14ac:dyDescent="0.25">
      <c r="A195" s="210"/>
      <c r="B195" s="572"/>
      <c r="C195" s="572"/>
      <c r="D195" s="572"/>
      <c r="E195" s="572"/>
      <c r="F195" s="572"/>
      <c r="G195" s="257"/>
      <c r="H195" s="257"/>
      <c r="I195" s="245"/>
      <c r="J195" s="245"/>
      <c r="K195" s="245"/>
    </row>
    <row r="196" spans="1:11" ht="15.75" x14ac:dyDescent="0.25">
      <c r="A196" s="210"/>
      <c r="B196" s="572"/>
      <c r="C196" s="572"/>
      <c r="D196" s="572"/>
      <c r="E196" s="572"/>
      <c r="F196" s="572"/>
      <c r="G196" s="257"/>
      <c r="H196" s="257"/>
      <c r="I196" s="245"/>
      <c r="J196" s="245"/>
      <c r="K196" s="245"/>
    </row>
    <row r="197" spans="1:11" ht="15.75" x14ac:dyDescent="0.25">
      <c r="A197" s="210"/>
      <c r="B197" s="572"/>
      <c r="C197" s="572"/>
      <c r="D197" s="572"/>
      <c r="E197" s="572"/>
      <c r="F197" s="572"/>
      <c r="G197" s="257"/>
      <c r="H197" s="257"/>
      <c r="I197" s="245"/>
      <c r="J197" s="245"/>
      <c r="K197" s="245"/>
    </row>
    <row r="198" spans="1:11" ht="15.75" x14ac:dyDescent="0.25">
      <c r="A198" s="210"/>
      <c r="B198" s="572"/>
      <c r="C198" s="572"/>
      <c r="D198" s="572"/>
      <c r="E198" s="572"/>
      <c r="F198" s="572"/>
      <c r="G198" s="257"/>
      <c r="H198" s="257"/>
      <c r="I198" s="245"/>
      <c r="J198" s="245"/>
      <c r="K198" s="245"/>
    </row>
    <row r="199" spans="1:11" ht="15.75" x14ac:dyDescent="0.25">
      <c r="A199" s="210"/>
      <c r="B199" s="572"/>
      <c r="C199" s="572"/>
      <c r="D199" s="572"/>
      <c r="E199" s="572"/>
      <c r="F199" s="572"/>
      <c r="G199" s="257"/>
      <c r="H199" s="257"/>
      <c r="I199" s="245"/>
      <c r="J199" s="245"/>
      <c r="K199" s="245"/>
    </row>
    <row r="200" spans="1:11" ht="15.75" x14ac:dyDescent="0.25">
      <c r="A200" s="210"/>
      <c r="B200" s="572"/>
      <c r="C200" s="572"/>
      <c r="D200" s="572"/>
      <c r="E200" s="572"/>
      <c r="F200" s="572"/>
      <c r="G200" s="257"/>
      <c r="H200" s="257"/>
      <c r="I200" s="245"/>
      <c r="J200" s="245"/>
      <c r="K200" s="245"/>
    </row>
    <row r="201" spans="1:11" ht="15.75" x14ac:dyDescent="0.25">
      <c r="A201" s="210"/>
      <c r="B201" s="572"/>
      <c r="C201" s="572"/>
      <c r="D201" s="572"/>
      <c r="E201" s="572"/>
      <c r="F201" s="572"/>
      <c r="G201" s="257"/>
      <c r="H201" s="257"/>
      <c r="I201" s="245"/>
      <c r="J201" s="245"/>
      <c r="K201" s="245"/>
    </row>
    <row r="202" spans="1:11" ht="15.75" x14ac:dyDescent="0.25">
      <c r="A202" s="210"/>
      <c r="B202" s="572"/>
      <c r="C202" s="572"/>
      <c r="D202" s="572"/>
      <c r="E202" s="572"/>
      <c r="F202" s="572"/>
      <c r="G202" s="257"/>
      <c r="H202" s="257"/>
      <c r="I202" s="245"/>
      <c r="J202" s="245"/>
      <c r="K202" s="245"/>
    </row>
    <row r="203" spans="1:11" ht="15.75" x14ac:dyDescent="0.25">
      <c r="A203" s="210"/>
      <c r="B203" s="572"/>
      <c r="C203" s="572"/>
      <c r="D203" s="572"/>
      <c r="E203" s="572"/>
      <c r="F203" s="572"/>
      <c r="G203" s="257"/>
      <c r="H203" s="257"/>
      <c r="I203" s="245"/>
      <c r="J203" s="245"/>
      <c r="K203" s="245"/>
    </row>
    <row r="204" spans="1:11" ht="15.75" x14ac:dyDescent="0.25">
      <c r="A204" s="210"/>
      <c r="B204" s="572"/>
      <c r="C204" s="572"/>
      <c r="D204" s="572"/>
      <c r="E204" s="572"/>
      <c r="F204" s="572"/>
      <c r="G204" s="257"/>
      <c r="H204" s="257"/>
      <c r="I204" s="596"/>
      <c r="J204" s="597"/>
      <c r="K204" s="598"/>
    </row>
    <row r="205" spans="1:11" ht="15.75" x14ac:dyDescent="0.25">
      <c r="A205" s="210"/>
      <c r="B205" s="572"/>
      <c r="C205" s="572"/>
      <c r="D205" s="572"/>
      <c r="E205" s="572"/>
      <c r="F205" s="572"/>
      <c r="G205" s="257"/>
      <c r="H205" s="257"/>
      <c r="I205" s="596"/>
      <c r="J205" s="597"/>
      <c r="K205" s="598"/>
    </row>
    <row r="206" spans="1:11" ht="15.75" x14ac:dyDescent="0.25">
      <c r="A206" s="210"/>
      <c r="B206" s="572"/>
      <c r="C206" s="572"/>
      <c r="D206" s="572"/>
      <c r="E206" s="572"/>
      <c r="F206" s="572"/>
      <c r="G206" s="257"/>
      <c r="H206" s="257"/>
      <c r="I206" s="596"/>
      <c r="J206" s="597"/>
      <c r="K206" s="598"/>
    </row>
    <row r="207" spans="1:11" ht="15.75" x14ac:dyDescent="0.25">
      <c r="A207" s="210"/>
      <c r="B207" s="572"/>
      <c r="C207" s="572"/>
      <c r="D207" s="572"/>
      <c r="E207" s="572"/>
      <c r="F207" s="572"/>
      <c r="G207" s="257"/>
      <c r="H207" s="257"/>
      <c r="I207" s="596"/>
      <c r="J207" s="597"/>
      <c r="K207" s="598"/>
    </row>
    <row r="208" spans="1:11" ht="15.75" x14ac:dyDescent="0.25">
      <c r="A208" s="210"/>
      <c r="B208" s="572"/>
      <c r="C208" s="572"/>
      <c r="D208" s="572"/>
      <c r="E208" s="572"/>
      <c r="F208" s="572"/>
      <c r="G208" s="257"/>
      <c r="H208" s="257"/>
      <c r="I208" s="596"/>
      <c r="J208" s="597"/>
      <c r="K208" s="598"/>
    </row>
    <row r="209" spans="1:11" ht="15.75" x14ac:dyDescent="0.25">
      <c r="A209" s="210"/>
      <c r="B209" s="572"/>
      <c r="C209" s="572"/>
      <c r="D209" s="572"/>
      <c r="E209" s="572"/>
      <c r="F209" s="572"/>
      <c r="G209" s="257"/>
      <c r="H209" s="257"/>
      <c r="I209" s="596"/>
      <c r="J209" s="597"/>
      <c r="K209" s="598"/>
    </row>
    <row r="210" spans="1:11" ht="15.75" x14ac:dyDescent="0.25">
      <c r="A210" s="210"/>
      <c r="B210" s="602"/>
      <c r="C210" s="603"/>
      <c r="D210" s="603"/>
      <c r="E210" s="603"/>
      <c r="F210" s="604"/>
      <c r="G210" s="257"/>
      <c r="H210" s="257"/>
      <c r="I210" s="596"/>
      <c r="J210" s="597"/>
      <c r="K210" s="598"/>
    </row>
    <row r="211" spans="1:11" ht="15.75" x14ac:dyDescent="0.25">
      <c r="A211" s="210"/>
      <c r="B211" s="272"/>
      <c r="C211" s="252"/>
      <c r="D211" s="253"/>
      <c r="E211" s="253"/>
      <c r="F211" s="254"/>
      <c r="G211" s="257"/>
      <c r="H211" s="257"/>
      <c r="I211" s="596"/>
      <c r="J211" s="597"/>
      <c r="K211" s="598"/>
    </row>
    <row r="212" spans="1:11" ht="15.75" x14ac:dyDescent="0.25">
      <c r="A212" s="210"/>
      <c r="B212" s="572"/>
      <c r="C212" s="572"/>
      <c r="D212" s="572"/>
      <c r="E212" s="572"/>
      <c r="F212" s="572"/>
      <c r="G212" s="257"/>
      <c r="H212" s="257"/>
      <c r="I212" s="596"/>
      <c r="J212" s="597"/>
      <c r="K212" s="598"/>
    </row>
    <row r="213" spans="1:11" ht="15.75" x14ac:dyDescent="0.25">
      <c r="A213" s="210"/>
      <c r="B213" s="572"/>
      <c r="C213" s="572"/>
      <c r="D213" s="572"/>
      <c r="E213" s="572"/>
      <c r="F213" s="572"/>
      <c r="G213" s="257"/>
      <c r="H213" s="257"/>
      <c r="I213" s="596"/>
      <c r="J213" s="597"/>
      <c r="K213" s="598"/>
    </row>
    <row r="214" spans="1:11" ht="15.75" x14ac:dyDescent="0.25">
      <c r="A214" s="210"/>
      <c r="B214" s="572"/>
      <c r="C214" s="572"/>
      <c r="D214" s="572"/>
      <c r="E214" s="572"/>
      <c r="F214" s="572"/>
      <c r="G214" s="257"/>
      <c r="H214" s="257"/>
      <c r="I214" s="596"/>
      <c r="J214" s="597"/>
      <c r="K214" s="598"/>
    </row>
    <row r="215" spans="1:11" ht="15.75" x14ac:dyDescent="0.25">
      <c r="A215" s="210"/>
      <c r="B215" s="572"/>
      <c r="C215" s="572"/>
      <c r="D215" s="572"/>
      <c r="E215" s="572"/>
      <c r="F215" s="572"/>
      <c r="G215" s="257"/>
      <c r="H215" s="257"/>
      <c r="I215" s="596"/>
      <c r="J215" s="597"/>
      <c r="K215" s="598"/>
    </row>
    <row r="216" spans="1:11" ht="15.75" x14ac:dyDescent="0.25">
      <c r="A216" s="210"/>
      <c r="B216" s="572"/>
      <c r="C216" s="572"/>
      <c r="D216" s="572"/>
      <c r="E216" s="572"/>
      <c r="F216" s="572"/>
      <c r="G216" s="257"/>
      <c r="H216" s="257"/>
      <c r="I216" s="596"/>
      <c r="J216" s="597"/>
      <c r="K216" s="598"/>
    </row>
    <row r="217" spans="1:11" ht="15.75" x14ac:dyDescent="0.25">
      <c r="A217" s="210"/>
      <c r="B217" s="572"/>
      <c r="C217" s="572"/>
      <c r="D217" s="572"/>
      <c r="E217" s="572"/>
      <c r="F217" s="572"/>
      <c r="G217" s="257"/>
      <c r="H217" s="257"/>
      <c r="I217" s="596"/>
      <c r="J217" s="597"/>
      <c r="K217" s="598"/>
    </row>
    <row r="218" spans="1:11" ht="15.75" x14ac:dyDescent="0.25">
      <c r="A218" s="210"/>
      <c r="B218" s="572"/>
      <c r="C218" s="572"/>
      <c r="D218" s="572"/>
      <c r="E218" s="572"/>
      <c r="F218" s="572"/>
      <c r="G218" s="257"/>
      <c r="H218" s="257"/>
      <c r="I218" s="596"/>
      <c r="J218" s="597"/>
      <c r="K218" s="598"/>
    </row>
    <row r="219" spans="1:11" ht="15.75" x14ac:dyDescent="0.25">
      <c r="A219" s="210"/>
      <c r="B219" s="572"/>
      <c r="C219" s="572"/>
      <c r="D219" s="572"/>
      <c r="E219" s="572"/>
      <c r="F219" s="572"/>
      <c r="G219" s="257"/>
      <c r="H219" s="257"/>
      <c r="I219" s="596"/>
      <c r="J219" s="597"/>
      <c r="K219" s="598"/>
    </row>
    <row r="220" spans="1:11" ht="15.75" x14ac:dyDescent="0.25">
      <c r="A220" s="210"/>
      <c r="B220" s="572"/>
      <c r="C220" s="572"/>
      <c r="D220" s="572"/>
      <c r="E220" s="572"/>
      <c r="F220" s="572"/>
      <c r="G220" s="257"/>
      <c r="H220" s="257"/>
      <c r="I220" s="596"/>
      <c r="J220" s="597"/>
      <c r="K220" s="598"/>
    </row>
    <row r="221" spans="1:11" ht="15.75" x14ac:dyDescent="0.25">
      <c r="A221" s="210"/>
      <c r="B221" s="572"/>
      <c r="C221" s="572"/>
      <c r="D221" s="572"/>
      <c r="E221" s="572"/>
      <c r="F221" s="572"/>
      <c r="G221" s="257"/>
      <c r="H221" s="257"/>
      <c r="I221" s="596"/>
      <c r="J221" s="597"/>
      <c r="K221" s="598"/>
    </row>
    <row r="222" spans="1:11" ht="15.75" x14ac:dyDescent="0.25">
      <c r="A222" s="210"/>
      <c r="B222" s="572"/>
      <c r="C222" s="572"/>
      <c r="D222" s="572"/>
      <c r="E222" s="572"/>
      <c r="F222" s="572"/>
      <c r="G222" s="257"/>
      <c r="H222" s="257"/>
      <c r="I222" s="596"/>
      <c r="J222" s="597"/>
      <c r="K222" s="598"/>
    </row>
    <row r="223" spans="1:11" ht="15.75" x14ac:dyDescent="0.25">
      <c r="A223" s="210"/>
      <c r="B223" s="572"/>
      <c r="C223" s="572"/>
      <c r="D223" s="572"/>
      <c r="E223" s="572"/>
      <c r="F223" s="572"/>
      <c r="G223" s="257"/>
      <c r="H223" s="257"/>
      <c r="I223" s="596"/>
      <c r="J223" s="597"/>
      <c r="K223" s="598"/>
    </row>
    <row r="224" spans="1:11" ht="15.75" x14ac:dyDescent="0.25">
      <c r="A224" s="210"/>
      <c r="B224" s="572"/>
      <c r="C224" s="572"/>
      <c r="D224" s="572"/>
      <c r="E224" s="572"/>
      <c r="F224" s="572"/>
      <c r="G224" s="257"/>
      <c r="H224" s="257"/>
      <c r="I224" s="605"/>
      <c r="J224" s="605"/>
      <c r="K224" s="605"/>
    </row>
    <row r="225" spans="1:11" ht="15.75" x14ac:dyDescent="0.25">
      <c r="A225" s="210"/>
      <c r="B225" s="602"/>
      <c r="C225" s="603"/>
      <c r="D225" s="603"/>
      <c r="E225" s="603"/>
      <c r="F225" s="604"/>
      <c r="G225" s="257"/>
      <c r="H225" s="257"/>
      <c r="I225" s="605"/>
      <c r="J225" s="605"/>
      <c r="K225" s="605"/>
    </row>
    <row r="226" spans="1:11" ht="15.75" x14ac:dyDescent="0.25">
      <c r="A226" s="210"/>
      <c r="B226" s="602"/>
      <c r="C226" s="603"/>
      <c r="D226" s="603"/>
      <c r="E226" s="603"/>
      <c r="F226" s="604"/>
      <c r="G226" s="257"/>
      <c r="H226" s="257"/>
      <c r="I226" s="605"/>
      <c r="J226" s="605"/>
      <c r="K226" s="605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131:F131"/>
    <mergeCell ref="B132:F132"/>
    <mergeCell ref="B133:F133"/>
    <mergeCell ref="B134:F134"/>
    <mergeCell ref="B101:F101"/>
    <mergeCell ref="B102:F102"/>
    <mergeCell ref="B103:F103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46"/>
  <sheetViews>
    <sheetView topLeftCell="A110" workbookViewId="0">
      <selection activeCell="C140" sqref="C140:E140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1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5"/>
    </row>
    <row r="3" spans="1:5" x14ac:dyDescent="0.25">
      <c r="A3" s="616" t="s">
        <v>124</v>
      </c>
      <c r="B3" s="616"/>
      <c r="C3" s="616"/>
      <c r="D3" s="616"/>
      <c r="E3" s="616"/>
    </row>
    <row r="4" spans="1:5" ht="13.5" customHeight="1" x14ac:dyDescent="0.25">
      <c r="A4" s="617" t="s">
        <v>148</v>
      </c>
      <c r="B4" s="617"/>
      <c r="C4" s="617"/>
      <c r="D4" s="617"/>
      <c r="E4" s="617"/>
    </row>
    <row r="5" spans="1:5" ht="60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37.15" customHeight="1" x14ac:dyDescent="0.25">
      <c r="A7" s="625" t="s">
        <v>150</v>
      </c>
      <c r="B7" s="624" t="s">
        <v>151</v>
      </c>
      <c r="C7" s="618" t="s">
        <v>130</v>
      </c>
      <c r="D7" s="619"/>
      <c r="E7" s="620"/>
    </row>
    <row r="8" spans="1:5" ht="14.45" customHeight="1" x14ac:dyDescent="0.25">
      <c r="A8" s="626"/>
      <c r="B8" s="624"/>
      <c r="C8" s="621" t="s">
        <v>131</v>
      </c>
      <c r="D8" s="622"/>
      <c r="E8" s="623"/>
    </row>
    <row r="9" spans="1:5" ht="12" customHeight="1" x14ac:dyDescent="0.25">
      <c r="A9" s="626"/>
      <c r="B9" s="624"/>
      <c r="C9" s="101" t="s">
        <v>138</v>
      </c>
      <c r="D9" s="125" t="s">
        <v>132</v>
      </c>
      <c r="E9" s="218">
        <f>'патриотика0,3625'!D26</f>
        <v>2.0299999999999998</v>
      </c>
    </row>
    <row r="10" spans="1:5" ht="12" customHeight="1" x14ac:dyDescent="0.25">
      <c r="A10" s="626"/>
      <c r="B10" s="624"/>
      <c r="C10" s="101" t="s">
        <v>91</v>
      </c>
      <c r="D10" s="126" t="s">
        <v>132</v>
      </c>
      <c r="E10" s="218">
        <f>'патриотика0,3625'!D25</f>
        <v>0.36249999999999999</v>
      </c>
    </row>
    <row r="11" spans="1:5" ht="12" customHeight="1" x14ac:dyDescent="0.25">
      <c r="A11" s="626"/>
      <c r="B11" s="624"/>
      <c r="C11" s="609" t="s">
        <v>142</v>
      </c>
      <c r="D11" s="610"/>
      <c r="E11" s="611"/>
    </row>
    <row r="12" spans="1:5" ht="40.15" customHeight="1" x14ac:dyDescent="0.25">
      <c r="A12" s="626"/>
      <c r="B12" s="624"/>
      <c r="C12" s="113" t="s">
        <v>318</v>
      </c>
      <c r="D12" s="94" t="s">
        <v>39</v>
      </c>
      <c r="E12" s="217">
        <f>'патриотика0,3625'!E47</f>
        <v>0.36249999999999999</v>
      </c>
    </row>
    <row r="13" spans="1:5" ht="25.5" customHeight="1" x14ac:dyDescent="0.25">
      <c r="A13" s="626"/>
      <c r="B13" s="624"/>
      <c r="C13" s="113" t="s">
        <v>319</v>
      </c>
      <c r="D13" s="94" t="s">
        <v>39</v>
      </c>
      <c r="E13" s="217">
        <f>'патриотика0,3625'!E48</f>
        <v>0.36249999999999999</v>
      </c>
    </row>
    <row r="14" spans="1:5" ht="22.9" customHeight="1" x14ac:dyDescent="0.25">
      <c r="A14" s="626"/>
      <c r="B14" s="624"/>
      <c r="C14" s="113" t="s">
        <v>320</v>
      </c>
      <c r="D14" s="94" t="s">
        <v>39</v>
      </c>
      <c r="E14" s="217">
        <f>'патриотика0,3625'!E49</f>
        <v>0.36249999999999999</v>
      </c>
    </row>
    <row r="15" spans="1:5" ht="27" customHeight="1" x14ac:dyDescent="0.25">
      <c r="A15" s="626"/>
      <c r="B15" s="624"/>
      <c r="C15" s="612" t="s">
        <v>143</v>
      </c>
      <c r="D15" s="613"/>
      <c r="E15" s="614"/>
    </row>
    <row r="16" spans="1:5" ht="30" hidden="1" customHeight="1" x14ac:dyDescent="0.25">
      <c r="A16" s="626"/>
      <c r="B16" s="624"/>
      <c r="C16" s="122" t="str">
        <f>'патриотика0,3625'!A57</f>
        <v>Участие подростков, участников ВПК, в сдаче на право ношения спецжетона КРОО «Ветераны Спецназа» г. Красноярск</v>
      </c>
      <c r="D16" s="94"/>
      <c r="E16" s="85"/>
    </row>
    <row r="17" spans="1:5" ht="12" customHeight="1" x14ac:dyDescent="0.25">
      <c r="A17" s="626"/>
      <c r="B17" s="624"/>
      <c r="C17" s="122" t="str">
        <f>'патриотика0,3625'!A58</f>
        <v>Проезд детей</v>
      </c>
      <c r="D17" s="94" t="s">
        <v>82</v>
      </c>
      <c r="E17" s="85">
        <f>'патриотика0,3625'!E58</f>
        <v>2</v>
      </c>
    </row>
    <row r="18" spans="1:5" ht="12" customHeight="1" x14ac:dyDescent="0.25">
      <c r="A18" s="626"/>
      <c r="B18" s="624"/>
      <c r="C18" s="122" t="str">
        <f>'патриотика0,3625'!A59</f>
        <v>Проживание детей 2 детей</v>
      </c>
      <c r="D18" s="94" t="s">
        <v>82</v>
      </c>
      <c r="E18" s="85">
        <f>'патриотика0,3625'!E59</f>
        <v>6</v>
      </c>
    </row>
    <row r="19" spans="1:5" ht="12" customHeight="1" x14ac:dyDescent="0.25">
      <c r="A19" s="626"/>
      <c r="B19" s="624"/>
      <c r="C19" s="122" t="str">
        <f>'патриотика0,3625'!A60</f>
        <v>Суточные детей 2</v>
      </c>
      <c r="D19" s="94" t="s">
        <v>82</v>
      </c>
      <c r="E19" s="85">
        <f>'патриотика0,3625'!E60</f>
        <v>8</v>
      </c>
    </row>
    <row r="20" spans="1:5" ht="12" customHeight="1" x14ac:dyDescent="0.25">
      <c r="A20" s="626"/>
      <c r="B20" s="624"/>
      <c r="C20" s="122" t="str">
        <f>'патриотика0,3625'!A61</f>
        <v xml:space="preserve">Участие команды ВПО Северо-Енисейского района в краевом сборе-конкурсе курсантов военно-патриотических объединений "Слет Патриотов-2024" (Манский район) 5 дней </v>
      </c>
      <c r="D20" s="94" t="s">
        <v>82</v>
      </c>
      <c r="E20" s="85">
        <f>'патриотика0,3625'!E61</f>
        <v>0</v>
      </c>
    </row>
    <row r="21" spans="1:5" ht="12" customHeight="1" x14ac:dyDescent="0.25">
      <c r="A21" s="626"/>
      <c r="B21" s="624"/>
      <c r="C21" s="122" t="str">
        <f>'патриотика0,3625'!A62</f>
        <v>Проезд детей (10 детей)</v>
      </c>
      <c r="D21" s="94" t="s">
        <v>82</v>
      </c>
      <c r="E21" s="85">
        <f>'патриотика0,3625'!E62</f>
        <v>10</v>
      </c>
    </row>
    <row r="22" spans="1:5" ht="12" customHeight="1" x14ac:dyDescent="0.25">
      <c r="A22" s="626"/>
      <c r="B22" s="624"/>
      <c r="C22" s="122" t="str">
        <f>'патриотика0,3625'!A63</f>
        <v>Суточные детей (10 детей)</v>
      </c>
      <c r="D22" s="94" t="s">
        <v>82</v>
      </c>
      <c r="E22" s="85">
        <f>'патриотика0,3625'!E63</f>
        <v>50</v>
      </c>
    </row>
    <row r="23" spans="1:5" ht="12" customHeight="1" x14ac:dyDescent="0.25">
      <c r="A23" s="626"/>
      <c r="B23" s="624"/>
      <c r="C23" s="122" t="str">
        <f>'патриотика0,3625'!A64</f>
        <v>Участие в Смене Вымпел в ЦДП Юнармия (п. Емельяново)</v>
      </c>
      <c r="D23" s="94" t="s">
        <v>82</v>
      </c>
      <c r="E23" s="85">
        <f>'патриотика0,3625'!E64</f>
        <v>0</v>
      </c>
    </row>
    <row r="24" spans="1:5" ht="12" customHeight="1" x14ac:dyDescent="0.25">
      <c r="A24" s="626"/>
      <c r="B24" s="624"/>
      <c r="C24" s="122" t="str">
        <f>'патриотика0,3625'!A65</f>
        <v>Проезд детей (5 детей)</v>
      </c>
      <c r="D24" s="94" t="s">
        <v>82</v>
      </c>
      <c r="E24" s="85">
        <f>'патриотика0,3625'!E65</f>
        <v>5</v>
      </c>
    </row>
    <row r="25" spans="1:5" ht="12" customHeight="1" x14ac:dyDescent="0.25">
      <c r="A25" s="626"/>
      <c r="B25" s="624"/>
      <c r="C25" s="122" t="str">
        <f>'патриотика0,3625'!A66</f>
        <v>Суточные детей  (5 детей)</v>
      </c>
      <c r="D25" s="94" t="s">
        <v>82</v>
      </c>
      <c r="E25" s="85">
        <f>'патриотика0,3625'!E66</f>
        <v>25</v>
      </c>
    </row>
    <row r="26" spans="1:5" ht="12" customHeight="1" x14ac:dyDescent="0.25">
      <c r="A26" s="626"/>
      <c r="B26" s="624"/>
      <c r="C26" s="122" t="str">
        <f>'патриотика0,3625'!A67</f>
        <v>Участие в Слете актива движения ЮНАРМИЯ в ЦДП "Юнармия" (п. Емельяново)</v>
      </c>
      <c r="D26" s="94" t="s">
        <v>82</v>
      </c>
      <c r="E26" s="85">
        <f>'патриотика0,3625'!E67</f>
        <v>0</v>
      </c>
    </row>
    <row r="27" spans="1:5" ht="12" customHeight="1" x14ac:dyDescent="0.25">
      <c r="A27" s="626"/>
      <c r="B27" s="624"/>
      <c r="C27" s="122" t="str">
        <f>'патриотика0,3625'!A68</f>
        <v>Суточные детей  (4 детей)</v>
      </c>
      <c r="D27" s="94" t="s">
        <v>82</v>
      </c>
      <c r="E27" s="85">
        <f>'патриотика0,3625'!E68</f>
        <v>8</v>
      </c>
    </row>
    <row r="28" spans="1:5" ht="12" customHeight="1" x14ac:dyDescent="0.25">
      <c r="A28" s="626"/>
      <c r="B28" s="624"/>
      <c r="C28" s="122" t="str">
        <f>'патриотика0,3625'!A69</f>
        <v>Проезд детей (4 детей)</v>
      </c>
      <c r="D28" s="94" t="s">
        <v>82</v>
      </c>
      <c r="E28" s="85">
        <f>'патриотика0,3625'!E69</f>
        <v>4</v>
      </c>
    </row>
    <row r="29" spans="1:5" ht="12" customHeight="1" x14ac:dyDescent="0.25">
      <c r="A29" s="626"/>
      <c r="B29" s="624"/>
      <c r="C29" s="122" t="str">
        <f>'патриотика0,3625'!A70</f>
        <v>Участие в Тропе партизанов (Манский район) 5 дней мероприятие</v>
      </c>
      <c r="D29" s="94" t="s">
        <v>82</v>
      </c>
      <c r="E29" s="85">
        <f>'патриотика0,3625'!E70</f>
        <v>0</v>
      </c>
    </row>
    <row r="30" spans="1:5" ht="12" customHeight="1" x14ac:dyDescent="0.25">
      <c r="A30" s="626"/>
      <c r="B30" s="624"/>
      <c r="C30" s="122" t="str">
        <f>'патриотика0,3625'!A71</f>
        <v>Проезд детей (10 детей)</v>
      </c>
      <c r="D30" s="94" t="s">
        <v>82</v>
      </c>
      <c r="E30" s="85">
        <f>'патриотика0,3625'!E71</f>
        <v>10</v>
      </c>
    </row>
    <row r="31" spans="1:5" ht="12" customHeight="1" x14ac:dyDescent="0.25">
      <c r="A31" s="626"/>
      <c r="B31" s="624"/>
      <c r="C31" s="122" t="str">
        <f>'патриотика0,3625'!A72</f>
        <v>Проживание в Красноярске (2 дня)</v>
      </c>
      <c r="D31" s="94" t="s">
        <v>82</v>
      </c>
      <c r="E31" s="85">
        <f>'патриотика0,3625'!E72</f>
        <v>20</v>
      </c>
    </row>
    <row r="32" spans="1:5" ht="12" customHeight="1" x14ac:dyDescent="0.25">
      <c r="A32" s="626"/>
      <c r="B32" s="624"/>
      <c r="C32" s="122" t="str">
        <f>'патриотика0,3625'!A73</f>
        <v>Суточные детей (10 детей)</v>
      </c>
      <c r="D32" s="94" t="s">
        <v>82</v>
      </c>
      <c r="E32" s="85">
        <f>'патриотика0,3625'!E73</f>
        <v>70</v>
      </c>
    </row>
    <row r="33" spans="1:5" ht="12" customHeight="1" x14ac:dyDescent="0.25">
      <c r="A33" s="626"/>
      <c r="B33" s="624"/>
      <c r="C33" s="122" t="str">
        <f>'патриотика0,3625'!A74</f>
        <v>Участие воспитанников ВПК и Юнармии в зональном этапе конкурса по строевой подготовке мероприятие 1 день</v>
      </c>
      <c r="D33" s="94" t="s">
        <v>82</v>
      </c>
      <c r="E33" s="85">
        <f>'патриотика0,3625'!E74</f>
        <v>0</v>
      </c>
    </row>
    <row r="34" spans="1:5" ht="12" customHeight="1" x14ac:dyDescent="0.25">
      <c r="A34" s="626"/>
      <c r="B34" s="624"/>
      <c r="C34" s="122" t="str">
        <f>'патриотика0,3625'!A75</f>
        <v>Проезд детей (6 детей)</v>
      </c>
      <c r="D34" s="94" t="s">
        <v>82</v>
      </c>
      <c r="E34" s="85">
        <f>'патриотика0,3625'!E75</f>
        <v>6</v>
      </c>
    </row>
    <row r="35" spans="1:5" ht="12" customHeight="1" x14ac:dyDescent="0.25">
      <c r="A35" s="626"/>
      <c r="B35" s="624"/>
      <c r="C35" s="122" t="str">
        <f>'патриотика0,3625'!A76</f>
        <v>Проживание детей (6 детей)</v>
      </c>
      <c r="D35" s="94" t="s">
        <v>82</v>
      </c>
      <c r="E35" s="85">
        <f>'патриотика0,3625'!E76</f>
        <v>12</v>
      </c>
    </row>
    <row r="36" spans="1:5" ht="12" customHeight="1" x14ac:dyDescent="0.25">
      <c r="A36" s="626"/>
      <c r="B36" s="624"/>
      <c r="C36" s="122" t="str">
        <f>'патриотика0,3625'!A77</f>
        <v>Суточные детей (6 детей)</v>
      </c>
      <c r="D36" s="94" t="s">
        <v>82</v>
      </c>
      <c r="E36" s="85">
        <f>'патриотика0,3625'!E77</f>
        <v>18</v>
      </c>
    </row>
    <row r="37" spans="1:5" ht="12" customHeight="1" x14ac:dyDescent="0.25">
      <c r="A37" s="626"/>
      <c r="B37" s="624"/>
      <c r="C37" s="122" t="str">
        <f>'патриотика0,3625'!A78</f>
        <v>Военно-спортивная игра «Сибирский щит: Орленок». Участие в Зональном этапе. Мероприятие 2</v>
      </c>
      <c r="D37" s="94" t="s">
        <v>82</v>
      </c>
      <c r="E37" s="85">
        <f>'патриотика0,3625'!E78</f>
        <v>0</v>
      </c>
    </row>
    <row r="38" spans="1:5" ht="12" customHeight="1" x14ac:dyDescent="0.25">
      <c r="A38" s="626"/>
      <c r="B38" s="624"/>
      <c r="C38" s="122" t="str">
        <f>'патриотика0,3625'!A79</f>
        <v>Проезд детей 10 детей</v>
      </c>
      <c r="D38" s="94" t="s">
        <v>82</v>
      </c>
      <c r="E38" s="85">
        <f>'патриотика0,3625'!E79</f>
        <v>10</v>
      </c>
    </row>
    <row r="39" spans="1:5" ht="12" customHeight="1" x14ac:dyDescent="0.25">
      <c r="A39" s="626"/>
      <c r="B39" s="624"/>
      <c r="C39" s="122" t="str">
        <f>'патриотика0,3625'!A80</f>
        <v>Проживание детей 10 детей</v>
      </c>
      <c r="D39" s="94" t="s">
        <v>82</v>
      </c>
      <c r="E39" s="85">
        <f>'патриотика0,3625'!E80</f>
        <v>30</v>
      </c>
    </row>
    <row r="40" spans="1:5" ht="12" customHeight="1" x14ac:dyDescent="0.25">
      <c r="A40" s="626"/>
      <c r="B40" s="624"/>
      <c r="C40" s="122" t="str">
        <f>'патриотика0,3625'!A81</f>
        <v>Суточные детей 10 детей</v>
      </c>
      <c r="D40" s="94" t="s">
        <v>82</v>
      </c>
      <c r="E40" s="85">
        <f>'патриотика0,3625'!E81</f>
        <v>40</v>
      </c>
    </row>
    <row r="41" spans="1:5" ht="12" customHeight="1" x14ac:dyDescent="0.25">
      <c r="A41" s="626"/>
      <c r="B41" s="624"/>
      <c r="C41" s="122" t="str">
        <f>'патриотика0,3625'!A82</f>
        <v>Экипировка и форма для Юнармии</v>
      </c>
      <c r="D41" s="94" t="s">
        <v>82</v>
      </c>
      <c r="E41" s="85">
        <f>'патриотика0,3625'!E82</f>
        <v>50</v>
      </c>
    </row>
    <row r="42" spans="1:5" ht="12" customHeight="1" x14ac:dyDescent="0.25">
      <c r="A42" s="626"/>
      <c r="B42" s="624"/>
      <c r="C42" s="122" t="str">
        <f>'патриотика0,3625'!A83</f>
        <v>Расходные материалы к мероприятиям</v>
      </c>
      <c r="D42" s="94" t="s">
        <v>82</v>
      </c>
      <c r="E42" s="85">
        <f>'патриотика0,3625'!E83</f>
        <v>500</v>
      </c>
    </row>
    <row r="43" spans="1:5" ht="12" customHeight="1" x14ac:dyDescent="0.25">
      <c r="A43" s="626"/>
      <c r="B43" s="624"/>
      <c r="C43" s="122" t="str">
        <f>'патриотика0,3625'!A84</f>
        <v>Наградная продукция к мероприятиям</v>
      </c>
      <c r="D43" s="94" t="s">
        <v>82</v>
      </c>
      <c r="E43" s="85">
        <f>'патриотика0,3625'!E84</f>
        <v>450</v>
      </c>
    </row>
    <row r="44" spans="1:5" ht="12" hidden="1" customHeight="1" x14ac:dyDescent="0.25">
      <c r="A44" s="626"/>
      <c r="B44" s="624"/>
      <c r="C44" s="122" t="e">
        <f>'патриотика0,3625'!#REF!</f>
        <v>#REF!</v>
      </c>
      <c r="D44" s="94" t="s">
        <v>82</v>
      </c>
      <c r="E44" s="85" t="e">
        <f>'патриотика0,3625'!#REF!</f>
        <v>#REF!</v>
      </c>
    </row>
    <row r="45" spans="1:5" ht="12" hidden="1" customHeight="1" x14ac:dyDescent="0.25">
      <c r="A45" s="626"/>
      <c r="B45" s="624"/>
      <c r="C45" s="122" t="e">
        <f>'патриотика0,3625'!#REF!</f>
        <v>#REF!</v>
      </c>
      <c r="D45" s="94" t="s">
        <v>82</v>
      </c>
      <c r="E45" s="85" t="e">
        <f>'патриотика0,3625'!#REF!</f>
        <v>#REF!</v>
      </c>
    </row>
    <row r="46" spans="1:5" ht="12" hidden="1" customHeight="1" x14ac:dyDescent="0.25">
      <c r="A46" s="626"/>
      <c r="B46" s="624"/>
      <c r="C46" s="122">
        <f>'патриотика0,3625'!A85</f>
        <v>0</v>
      </c>
      <c r="D46" s="94" t="s">
        <v>82</v>
      </c>
      <c r="E46" s="246"/>
    </row>
    <row r="47" spans="1:5" ht="12" hidden="1" customHeight="1" x14ac:dyDescent="0.25">
      <c r="A47" s="626"/>
      <c r="B47" s="624"/>
      <c r="C47" s="122">
        <f>'патриотика0,3625'!A86</f>
        <v>0</v>
      </c>
      <c r="D47" s="94" t="s">
        <v>82</v>
      </c>
      <c r="E47" s="246"/>
    </row>
    <row r="48" spans="1:5" ht="12" hidden="1" customHeight="1" x14ac:dyDescent="0.25">
      <c r="A48" s="626"/>
      <c r="B48" s="624"/>
      <c r="C48" s="122">
        <f>'патриотика0,3625'!A87</f>
        <v>0</v>
      </c>
      <c r="D48" s="94" t="s">
        <v>82</v>
      </c>
      <c r="E48" s="246"/>
    </row>
    <row r="49" spans="1:5" ht="12" hidden="1" customHeight="1" x14ac:dyDescent="0.25">
      <c r="A49" s="626"/>
      <c r="B49" s="624"/>
      <c r="C49" s="122">
        <f>'патриотика0,3625'!A88</f>
        <v>0</v>
      </c>
      <c r="D49" s="94" t="s">
        <v>82</v>
      </c>
      <c r="E49" s="246"/>
    </row>
    <row r="50" spans="1:5" ht="26.45" customHeight="1" x14ac:dyDescent="0.25">
      <c r="A50" s="626"/>
      <c r="B50" s="624"/>
      <c r="C50" s="627" t="s">
        <v>133</v>
      </c>
      <c r="D50" s="628"/>
      <c r="E50" s="629"/>
    </row>
    <row r="51" spans="1:5" ht="14.45" customHeight="1" x14ac:dyDescent="0.25">
      <c r="A51" s="626"/>
      <c r="B51" s="624"/>
      <c r="C51" s="627" t="s">
        <v>134</v>
      </c>
      <c r="D51" s="628"/>
      <c r="E51" s="629"/>
    </row>
    <row r="52" spans="1:5" ht="14.45" customHeight="1" x14ac:dyDescent="0.25">
      <c r="A52" s="626"/>
      <c r="B52" s="624"/>
      <c r="C52" s="127" t="str">
        <f>'натур показатели инновации+добр'!C35</f>
        <v>Теплоэнергия</v>
      </c>
      <c r="D52" s="128" t="str">
        <f>'натур показатели инновации+добр'!D35</f>
        <v>Гкал</v>
      </c>
      <c r="E52" s="129">
        <f>'патриотика0,3625'!D129</f>
        <v>19.9375</v>
      </c>
    </row>
    <row r="53" spans="1:5" ht="14.45" customHeight="1" x14ac:dyDescent="0.25">
      <c r="A53" s="626"/>
      <c r="B53" s="624"/>
      <c r="C53" s="127" t="str">
        <f>'натур показатели инновации+добр'!C36</f>
        <v xml:space="preserve">Водоснабжение </v>
      </c>
      <c r="D53" s="128" t="str">
        <f>'натур показатели инновации+добр'!D36</f>
        <v>м2</v>
      </c>
      <c r="E53" s="129">
        <f>'патриотика0,3625'!D130</f>
        <v>38.533749999999998</v>
      </c>
    </row>
    <row r="54" spans="1:5" ht="14.45" customHeight="1" x14ac:dyDescent="0.25">
      <c r="A54" s="626"/>
      <c r="B54" s="624"/>
      <c r="C54" s="127" t="str">
        <f>'натур показатели инновации+добр'!C37</f>
        <v>Водоотведение (септик)</v>
      </c>
      <c r="D54" s="128" t="str">
        <f>'натур показатели инновации+добр'!D37</f>
        <v>м3</v>
      </c>
      <c r="E54" s="129">
        <f>'патриотика0,3625'!D131</f>
        <v>0.36249999999999999</v>
      </c>
    </row>
    <row r="55" spans="1:5" ht="14.45" customHeight="1" x14ac:dyDescent="0.25">
      <c r="A55" s="626"/>
      <c r="B55" s="624"/>
      <c r="C55" s="127" t="str">
        <f>'натур показатели инновации+добр'!C38</f>
        <v>Электроэнергия</v>
      </c>
      <c r="D55" s="128" t="str">
        <f>'натур показатели инновации+добр'!D38</f>
        <v>МВт час.</v>
      </c>
      <c r="E55" s="129">
        <f>'патриотика0,3625'!D132</f>
        <v>2.1749999999999998</v>
      </c>
    </row>
    <row r="56" spans="1:5" ht="14.45" customHeight="1" x14ac:dyDescent="0.25">
      <c r="A56" s="626"/>
      <c r="B56" s="624"/>
      <c r="C56" s="127" t="str">
        <f>'натур показатели инновации+добр'!C39</f>
        <v>ТКО</v>
      </c>
      <c r="D56" s="128" t="str">
        <f>'натур показатели инновации+добр'!D39</f>
        <v>договор</v>
      </c>
      <c r="E56" s="129">
        <f>'патриотика0,3625'!D133</f>
        <v>3.2624999999999997</v>
      </c>
    </row>
    <row r="57" spans="1:5" ht="14.45" customHeight="1" x14ac:dyDescent="0.25">
      <c r="A57" s="626"/>
      <c r="B57" s="624"/>
      <c r="C57" s="127" t="str">
        <f>'натур показатели инновации+добр'!C40</f>
        <v>Электроэнергия (резерв)</v>
      </c>
      <c r="D57" s="128" t="str">
        <f>'натур показатели инновации+добр'!D40</f>
        <v>МВт час.</v>
      </c>
      <c r="E57" s="129">
        <f>'патриотика0,3625'!D134</f>
        <v>0.36249999999999999</v>
      </c>
    </row>
    <row r="58" spans="1:5" ht="39" customHeight="1" x14ac:dyDescent="0.25">
      <c r="A58" s="626"/>
      <c r="B58" s="624"/>
      <c r="C58" s="630" t="s">
        <v>135</v>
      </c>
      <c r="D58" s="631"/>
      <c r="E58" s="632"/>
    </row>
    <row r="59" spans="1:5" ht="23.25" customHeight="1" x14ac:dyDescent="0.25">
      <c r="A59" s="626"/>
      <c r="B59" s="624"/>
      <c r="C59" s="130" t="str">
        <f>'патриотика0,3625'!A178</f>
        <v xml:space="preserve">Тех обслуживание систем пожарной сигнализации  </v>
      </c>
      <c r="D59" s="240" t="str">
        <f>'патриотика0,3625'!B178</f>
        <v>договор</v>
      </c>
      <c r="E59" s="240">
        <f>'патриотика0,3625'!D178</f>
        <v>4.3499999999999996</v>
      </c>
    </row>
    <row r="60" spans="1:5" ht="22.5" customHeight="1" x14ac:dyDescent="0.25">
      <c r="A60" s="626"/>
      <c r="B60" s="624"/>
      <c r="C60" s="130" t="str">
        <f>'патриотика0,3625'!A179</f>
        <v xml:space="preserve">Уборка территории от снега </v>
      </c>
      <c r="D60" s="240" t="str">
        <f>'патриотика0,3625'!B179</f>
        <v>договор</v>
      </c>
      <c r="E60" s="240">
        <f>'патриотика0,3625'!D179</f>
        <v>1.45</v>
      </c>
    </row>
    <row r="61" spans="1:5" ht="15" customHeight="1" x14ac:dyDescent="0.25">
      <c r="A61" s="626"/>
      <c r="B61" s="624"/>
      <c r="C61" s="130" t="str">
        <f>'патриотика0,3625'!A180</f>
        <v>Профилактическая дезинфекция, дератизация</v>
      </c>
      <c r="D61" s="240" t="str">
        <f>'патриотика0,3625'!B180</f>
        <v>договор</v>
      </c>
      <c r="E61" s="240">
        <f>'патриотика0,3625'!D180</f>
        <v>1.45</v>
      </c>
    </row>
    <row r="62" spans="1:5" ht="15" customHeight="1" x14ac:dyDescent="0.25">
      <c r="A62" s="626"/>
      <c r="B62" s="624"/>
      <c r="C62" s="130" t="str">
        <f>'патриотика0,3625'!A181</f>
        <v>Обслуживание системы видеонаблюдения</v>
      </c>
      <c r="D62" s="240" t="str">
        <f>'патриотика0,3625'!B181</f>
        <v>договор</v>
      </c>
      <c r="E62" s="240">
        <f>'патриотика0,3625'!D181</f>
        <v>4.3499999999999996</v>
      </c>
    </row>
    <row r="63" spans="1:5" ht="15" customHeight="1" x14ac:dyDescent="0.25">
      <c r="A63" s="626"/>
      <c r="B63" s="624"/>
      <c r="C63" s="130" t="str">
        <f>'патриотика0,3625'!A182</f>
        <v>Комплексное обслуживание системы тепловодоснабжения и конструктивных элементов здания</v>
      </c>
      <c r="D63" s="240" t="str">
        <f>'патриотика0,3625'!B182</f>
        <v>договор</v>
      </c>
      <c r="E63" s="240">
        <f>'патриотика0,3625'!D182</f>
        <v>0.36249999999999999</v>
      </c>
    </row>
    <row r="64" spans="1:5" ht="15" customHeight="1" x14ac:dyDescent="0.25">
      <c r="A64" s="626"/>
      <c r="B64" s="624"/>
      <c r="C64" s="130" t="str">
        <f>'патриотика0,3625'!A183</f>
        <v>Договор осмотр технического состояния автомобиля</v>
      </c>
      <c r="D64" s="240" t="str">
        <f>'патриотика0,3625'!B183</f>
        <v>договор</v>
      </c>
      <c r="E64" s="240">
        <f>'патриотика0,3625'!D183</f>
        <v>89.899999999999991</v>
      </c>
    </row>
    <row r="65" spans="1:5" ht="15" customHeight="1" x14ac:dyDescent="0.25">
      <c r="A65" s="626"/>
      <c r="B65" s="624"/>
      <c r="C65" s="130" t="str">
        <f>'патриотика0,3625'!A184</f>
        <v>услуги автосервиса</v>
      </c>
      <c r="D65" s="240" t="str">
        <f>'патриотика0,3625'!B184</f>
        <v>договор</v>
      </c>
      <c r="E65" s="240">
        <f>'патриотика0,3625'!D184</f>
        <v>3.625</v>
      </c>
    </row>
    <row r="66" spans="1:5" ht="15" customHeight="1" x14ac:dyDescent="0.25">
      <c r="A66" s="626"/>
      <c r="B66" s="624"/>
      <c r="C66" s="130" t="str">
        <f>'патриотика0,3625'!A185</f>
        <v>Возмещение мед осмотра (112/212)</v>
      </c>
      <c r="D66" s="240" t="str">
        <f>'патриотика0,3625'!B185</f>
        <v>договор</v>
      </c>
      <c r="E66" s="240">
        <f>'патриотика0,3625'!D185</f>
        <v>0.72499999999999998</v>
      </c>
    </row>
    <row r="67" spans="1:5" ht="15" customHeight="1" x14ac:dyDescent="0.25">
      <c r="A67" s="626"/>
      <c r="B67" s="624"/>
      <c r="C67" s="130" t="str">
        <f>'патриотика0,3625'!A186</f>
        <v>Услуги СЕМИС подписка</v>
      </c>
      <c r="D67" s="240" t="str">
        <f>'патриотика0,3625'!B186</f>
        <v>договор</v>
      </c>
      <c r="E67" s="240">
        <f>'патриотика0,3625'!D186</f>
        <v>0.36249999999999999</v>
      </c>
    </row>
    <row r="68" spans="1:5" ht="15" customHeight="1" x14ac:dyDescent="0.25">
      <c r="A68" s="626"/>
      <c r="B68" s="624"/>
      <c r="C68" s="130" t="str">
        <f>'патриотика0,3625'!A187</f>
        <v>Предрейсовое медицинское обследование 496 раз*89руб</v>
      </c>
      <c r="D68" s="240" t="str">
        <f>'патриотика0,3625'!B187</f>
        <v>договор</v>
      </c>
      <c r="E68" s="240">
        <f>'патриотика0,3625'!D187</f>
        <v>179.79999999999998</v>
      </c>
    </row>
    <row r="69" spans="1:5" ht="15" customHeight="1" x14ac:dyDescent="0.25">
      <c r="A69" s="626"/>
      <c r="B69" s="624"/>
      <c r="C69" s="130" t="str">
        <f>'патриотика0,3625'!A188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69" s="240" t="str">
        <f>'патриотика0,3625'!B188</f>
        <v>договор</v>
      </c>
      <c r="E69" s="240">
        <f>'патриотика0,3625'!D188</f>
        <v>4.3499999999999996</v>
      </c>
    </row>
    <row r="70" spans="1:5" ht="15" customHeight="1" x14ac:dyDescent="0.25">
      <c r="A70" s="626"/>
      <c r="B70" s="624"/>
      <c r="C70" s="130" t="str">
        <f>'патриотика0,3625'!A189</f>
        <v>Страховая премия по полису ОСАГО за УАЗ</v>
      </c>
      <c r="D70" s="240" t="str">
        <f>'патриотика0,3625'!B189</f>
        <v>договор</v>
      </c>
      <c r="E70" s="240">
        <f>'патриотика0,3625'!D189</f>
        <v>0.36249999999999999</v>
      </c>
    </row>
    <row r="71" spans="1:5" ht="15" customHeight="1" x14ac:dyDescent="0.25">
      <c r="A71" s="626"/>
      <c r="B71" s="624"/>
      <c r="C71" s="130" t="str">
        <f>'патриотика0,3625'!A190</f>
        <v>Приобретение программного обеспечения</v>
      </c>
      <c r="D71" s="240" t="str">
        <f>'патриотика0,3625'!B190</f>
        <v>договор</v>
      </c>
      <c r="E71" s="240">
        <f>'патриотика0,3625'!D190</f>
        <v>1.45</v>
      </c>
    </row>
    <row r="72" spans="1:5" ht="24.75" customHeight="1" x14ac:dyDescent="0.25">
      <c r="A72" s="626"/>
      <c r="B72" s="624"/>
      <c r="C72" s="130" t="str">
        <f>'патриотика0,3625'!A191</f>
        <v>Оплата пени, штрафов (853/291)</v>
      </c>
      <c r="D72" s="240" t="str">
        <f>'патриотика0,3625'!B191</f>
        <v>договор</v>
      </c>
      <c r="E72" s="240">
        <f>'патриотика0,3625'!D191</f>
        <v>1.8125</v>
      </c>
    </row>
    <row r="73" spans="1:5" ht="15" hidden="1" customHeight="1" x14ac:dyDescent="0.25">
      <c r="A73" s="626"/>
      <c r="B73" s="624"/>
      <c r="C73" s="130">
        <f>'патриотика0,3625'!A192</f>
        <v>0</v>
      </c>
      <c r="D73" s="240" t="str">
        <f>'патриотика0,3625'!B203</f>
        <v>договор</v>
      </c>
      <c r="E73" s="240">
        <f>'патриотика0,3625'!D192</f>
        <v>0</v>
      </c>
    </row>
    <row r="74" spans="1:5" ht="15" hidden="1" customHeight="1" x14ac:dyDescent="0.25">
      <c r="A74" s="626"/>
      <c r="B74" s="624"/>
      <c r="C74" s="130">
        <f>'патриотика0,3625'!A193</f>
        <v>0</v>
      </c>
      <c r="D74" s="240" t="str">
        <f>D73</f>
        <v>договор</v>
      </c>
      <c r="E74" s="240">
        <f>'патриотика0,3625'!D193</f>
        <v>89.899999999999991</v>
      </c>
    </row>
    <row r="75" spans="1:5" ht="15" hidden="1" customHeight="1" x14ac:dyDescent="0.25">
      <c r="A75" s="626"/>
      <c r="B75" s="624"/>
      <c r="C75" s="130">
        <f>'патриотика0,3625'!A194</f>
        <v>0</v>
      </c>
      <c r="D75" s="240" t="str">
        <f>D73</f>
        <v>договор</v>
      </c>
      <c r="E75" s="240">
        <f>'патриотика0,3625'!D194</f>
        <v>89.899999999999991</v>
      </c>
    </row>
    <row r="76" spans="1:5" ht="15" hidden="1" customHeight="1" x14ac:dyDescent="0.25">
      <c r="A76" s="626"/>
      <c r="B76" s="624"/>
      <c r="C76" s="130">
        <f>'патриотика0,3625'!A195</f>
        <v>0</v>
      </c>
      <c r="D76" s="240" t="str">
        <f>D73</f>
        <v>договор</v>
      </c>
      <c r="E76" s="240">
        <f>'патриотика0,3625'!D195</f>
        <v>89.899999999999991</v>
      </c>
    </row>
    <row r="77" spans="1:5" ht="15" hidden="1" customHeight="1" x14ac:dyDescent="0.25">
      <c r="A77" s="626"/>
      <c r="B77" s="624"/>
      <c r="C77" s="130">
        <f>'патриотика0,3625'!A196</f>
        <v>0</v>
      </c>
      <c r="D77" s="240" t="str">
        <f>D73</f>
        <v>договор</v>
      </c>
      <c r="E77" s="240">
        <f>'патриотика0,3625'!D196</f>
        <v>89.899999999999991</v>
      </c>
    </row>
    <row r="78" spans="1:5" ht="15" hidden="1" customHeight="1" x14ac:dyDescent="0.25">
      <c r="A78" s="626"/>
      <c r="B78" s="624"/>
      <c r="C78" s="130" t="str">
        <f>'патриотика0,3625'!A197</f>
        <v>ИТОГО СОДЕРЖАНИЕ ОБЪЕКТОВ НЕДВИЖ. ИМУЩЕСТВА</v>
      </c>
      <c r="D78" s="240" t="str">
        <f>D73</f>
        <v>договор</v>
      </c>
      <c r="E78" s="240">
        <f>'патриотика0,3625'!D197</f>
        <v>89.899999999999991</v>
      </c>
    </row>
    <row r="79" spans="1:5" ht="15" hidden="1" customHeight="1" x14ac:dyDescent="0.25">
      <c r="A79" s="626"/>
      <c r="B79" s="624"/>
      <c r="C79" s="130">
        <f>'патриотика0,3625'!A198</f>
        <v>0</v>
      </c>
      <c r="D79" s="240" t="str">
        <f>D73</f>
        <v>договор</v>
      </c>
      <c r="E79" s="240">
        <f>'патриотика0,3625'!D198</f>
        <v>89.899999999999991</v>
      </c>
    </row>
    <row r="80" spans="1:5" ht="15" hidden="1" customHeight="1" x14ac:dyDescent="0.25">
      <c r="A80" s="626"/>
      <c r="B80" s="624"/>
      <c r="C80" s="130">
        <f>'патриотика0,3625'!A199</f>
        <v>0.27500000000000002</v>
      </c>
      <c r="D80" s="240" t="str">
        <f>'патриотика0,3625'!B212</f>
        <v>шт</v>
      </c>
      <c r="E80" s="240">
        <f>'патриотика0,3625'!D199</f>
        <v>89.899999999999991</v>
      </c>
    </row>
    <row r="81" spans="1:5" ht="15" hidden="1" customHeight="1" x14ac:dyDescent="0.25">
      <c r="A81" s="626"/>
      <c r="B81" s="624"/>
      <c r="C81" s="130" t="str">
        <f>'патриотика0,3625'!A200</f>
        <v>Прочие затраты</v>
      </c>
      <c r="D81" s="240" t="str">
        <f>'патриотика0,3625'!B214</f>
        <v>шт</v>
      </c>
      <c r="E81" s="240">
        <f>'патриотика0,3625'!D200</f>
        <v>89.899999999999991</v>
      </c>
    </row>
    <row r="82" spans="1:5" ht="15" hidden="1" customHeight="1" x14ac:dyDescent="0.25">
      <c r="A82" s="626"/>
      <c r="B82" s="624"/>
      <c r="C82" s="130">
        <f>'патриотика0,3625'!A201</f>
        <v>0</v>
      </c>
      <c r="D82" s="240" t="str">
        <f>'патриотика0,3625'!B216</f>
        <v>шт</v>
      </c>
      <c r="E82" s="240">
        <f>'патриотика0,3625'!D201</f>
        <v>89.899999999999991</v>
      </c>
    </row>
    <row r="83" spans="1:5" ht="15" hidden="1" customHeight="1" x14ac:dyDescent="0.25">
      <c r="A83" s="626"/>
      <c r="B83" s="624"/>
      <c r="C83" s="130">
        <f>'патриотика0,3625'!A202</f>
        <v>1</v>
      </c>
      <c r="D83" s="240" t="str">
        <f>'патриотика0,3625'!B217</f>
        <v>шт</v>
      </c>
      <c r="E83" s="240">
        <f>'патриотика0,3625'!D202</f>
        <v>89.899999999999991</v>
      </c>
    </row>
    <row r="84" spans="1:5" ht="15" hidden="1" customHeight="1" x14ac:dyDescent="0.25">
      <c r="A84" s="626"/>
      <c r="B84" s="624"/>
      <c r="C84" s="130" t="str">
        <f>'патриотика0,3625'!A203</f>
        <v>Обучение персонала</v>
      </c>
      <c r="D84" s="240" t="str">
        <f>'патриотика0,3625'!B218</f>
        <v>шт</v>
      </c>
      <c r="E84" s="240">
        <f>'патриотика0,3625'!D203</f>
        <v>89.899999999999991</v>
      </c>
    </row>
    <row r="85" spans="1:5" ht="12" customHeight="1" x14ac:dyDescent="0.25">
      <c r="A85" s="626"/>
      <c r="B85" s="624"/>
      <c r="C85" s="606" t="s">
        <v>136</v>
      </c>
      <c r="D85" s="607"/>
      <c r="E85" s="608"/>
    </row>
    <row r="86" spans="1:5" ht="14.45" customHeight="1" x14ac:dyDescent="0.25">
      <c r="A86" s="626"/>
      <c r="B86" s="624"/>
      <c r="C86" s="131" t="str">
        <f>'инновации+добровольчество0,3625'!A128</f>
        <v>переговоры по району, мин</v>
      </c>
      <c r="D86" s="94" t="s">
        <v>84</v>
      </c>
      <c r="E86" s="219">
        <f>'патриотика0,3625'!D160</f>
        <v>36.25</v>
      </c>
    </row>
    <row r="87" spans="1:5" ht="12" customHeight="1" x14ac:dyDescent="0.25">
      <c r="A87" s="626"/>
      <c r="B87" s="624"/>
      <c r="C87" s="131" t="str">
        <f>'инновации+добровольчество0,3625'!A129</f>
        <v>Переговоры за пределами района,мин</v>
      </c>
      <c r="D87" s="94" t="s">
        <v>22</v>
      </c>
      <c r="E87" s="219">
        <f>'патриотика0,3625'!D161</f>
        <v>73.525874999999999</v>
      </c>
    </row>
    <row r="88" spans="1:5" ht="12" customHeight="1" x14ac:dyDescent="0.25">
      <c r="A88" s="626"/>
      <c r="B88" s="624"/>
      <c r="C88" s="131" t="str">
        <f>'инновации+добровольчество0,3625'!A130</f>
        <v>Абоненская плата за услуги связи, номеров</v>
      </c>
      <c r="D88" s="94" t="s">
        <v>37</v>
      </c>
      <c r="E88" s="219">
        <f>'патриотика0,3625'!D162</f>
        <v>0.36249999999999999</v>
      </c>
    </row>
    <row r="89" spans="1:5" ht="12" customHeight="1" x14ac:dyDescent="0.25">
      <c r="A89" s="626"/>
      <c r="B89" s="624"/>
      <c r="C89" s="131" t="str">
        <f>'инновации+добровольчество0,3625'!A131</f>
        <v xml:space="preserve">Абоненская плата за услуги Интернет </v>
      </c>
      <c r="D89" s="94" t="s">
        <v>37</v>
      </c>
      <c r="E89" s="219">
        <f>'патриотика0,3625'!D163</f>
        <v>0.36249999999999999</v>
      </c>
    </row>
    <row r="90" spans="1:5" ht="12" customHeight="1" x14ac:dyDescent="0.25">
      <c r="A90" s="626"/>
      <c r="B90" s="624"/>
      <c r="C90" s="131" t="e">
        <f>'инновации+добровольчество0,3625'!#REF!</f>
        <v>#REF!</v>
      </c>
      <c r="D90" s="94" t="s">
        <v>38</v>
      </c>
      <c r="E90" s="219">
        <v>0</v>
      </c>
    </row>
    <row r="91" spans="1:5" ht="12" hidden="1" customHeight="1" x14ac:dyDescent="0.25">
      <c r="A91" s="626"/>
      <c r="B91" s="624"/>
      <c r="C91" s="131" t="e">
        <f>'инновации+добровольчество0,3625'!#REF!</f>
        <v>#REF!</v>
      </c>
      <c r="D91" s="94" t="s">
        <v>38</v>
      </c>
      <c r="E91" s="219" t="e">
        <f>'патриотика0,3625'!#REF!</f>
        <v>#REF!</v>
      </c>
    </row>
    <row r="92" spans="1:5" ht="12" hidden="1" customHeight="1" x14ac:dyDescent="0.25">
      <c r="A92" s="626"/>
      <c r="B92" s="624"/>
      <c r="C92" s="131" t="e">
        <f>'инновации+добровольчество0,3625'!#REF!</f>
        <v>#REF!</v>
      </c>
      <c r="D92" s="94" t="s">
        <v>22</v>
      </c>
      <c r="E92" s="219" t="e">
        <f>'патриотика0,3625'!#REF!</f>
        <v>#REF!</v>
      </c>
    </row>
    <row r="93" spans="1:5" ht="22.5" customHeight="1" x14ac:dyDescent="0.25">
      <c r="A93" s="626"/>
      <c r="B93" s="624"/>
      <c r="C93" s="609" t="s">
        <v>137</v>
      </c>
      <c r="D93" s="610"/>
      <c r="E93" s="611"/>
    </row>
    <row r="94" spans="1:5" ht="21" customHeight="1" x14ac:dyDescent="0.25">
      <c r="A94" s="626"/>
      <c r="B94" s="624"/>
      <c r="C94" s="102" t="str">
        <f>'натур показатели инновации+добр'!C78</f>
        <v>Заведующий МЦ</v>
      </c>
      <c r="D94" s="132" t="s">
        <v>141</v>
      </c>
      <c r="E94" s="208">
        <f>'патриотика0,3625'!D96</f>
        <v>0.36249999999999999</v>
      </c>
    </row>
    <row r="95" spans="1:5" ht="12" customHeight="1" x14ac:dyDescent="0.25">
      <c r="A95" s="626"/>
      <c r="B95" s="624"/>
      <c r="C95" s="112" t="s">
        <v>139</v>
      </c>
      <c r="D95" s="132" t="s">
        <v>132</v>
      </c>
      <c r="E95" s="208">
        <f>'патриотика0,3625'!D97</f>
        <v>0.36249999999999999</v>
      </c>
    </row>
    <row r="96" spans="1:5" ht="12" customHeight="1" x14ac:dyDescent="0.25">
      <c r="A96" s="626"/>
      <c r="B96" s="624"/>
      <c r="C96" s="112" t="s">
        <v>85</v>
      </c>
      <c r="D96" s="132" t="s">
        <v>132</v>
      </c>
      <c r="E96" s="208">
        <f>'патриотика0,3625'!D98</f>
        <v>0.18124999999999999</v>
      </c>
    </row>
    <row r="97" spans="1:5" ht="12" customHeight="1" x14ac:dyDescent="0.25">
      <c r="A97" s="626"/>
      <c r="B97" s="624"/>
      <c r="C97" s="112" t="s">
        <v>140</v>
      </c>
      <c r="D97" s="132" t="s">
        <v>132</v>
      </c>
      <c r="E97" s="208">
        <f>'патриотика0,3625'!D99</f>
        <v>0.36249999999999999</v>
      </c>
    </row>
    <row r="98" spans="1:5" ht="12" customHeight="1" x14ac:dyDescent="0.25">
      <c r="A98" s="626"/>
      <c r="B98" s="624"/>
      <c r="C98" s="466" t="s">
        <v>144</v>
      </c>
      <c r="D98" s="467"/>
      <c r="E98" s="468"/>
    </row>
    <row r="99" spans="1:5" ht="28.15" customHeight="1" x14ac:dyDescent="0.25">
      <c r="A99" s="626"/>
      <c r="B99" s="624"/>
      <c r="C99" s="398" t="str">
        <f>'инновации+добровольчество0,3625'!A98</f>
        <v>Пособие по уходу за ребенком до 3-х лет</v>
      </c>
      <c r="D99" s="114" t="s">
        <v>120</v>
      </c>
      <c r="E99" s="220">
        <f>E94</f>
        <v>0.36249999999999999</v>
      </c>
    </row>
    <row r="100" spans="1:5" ht="25.9" hidden="1" customHeight="1" x14ac:dyDescent="0.25">
      <c r="A100" s="626"/>
      <c r="B100" s="624"/>
      <c r="C100" s="609" t="s">
        <v>145</v>
      </c>
      <c r="D100" s="610"/>
      <c r="E100" s="611"/>
    </row>
    <row r="101" spans="1:5" ht="40.15" hidden="1" customHeight="1" x14ac:dyDescent="0.25">
      <c r="A101" s="626"/>
      <c r="B101" s="624"/>
      <c r="C101" s="113" t="s">
        <v>193</v>
      </c>
      <c r="D101" s="94" t="s">
        <v>39</v>
      </c>
      <c r="E101" s="217">
        <f>'патриотика0,3625'!E151</f>
        <v>36.25</v>
      </c>
    </row>
    <row r="102" spans="1:5" ht="25.9" hidden="1" customHeight="1" x14ac:dyDescent="0.25">
      <c r="A102" s="626"/>
      <c r="B102" s="624"/>
      <c r="C102" s="113" t="s">
        <v>194</v>
      </c>
      <c r="D102" s="94" t="s">
        <v>39</v>
      </c>
      <c r="E102" s="217">
        <f>'патриотика0,3625'!E152</f>
        <v>9.0625</v>
      </c>
    </row>
    <row r="103" spans="1:5" ht="24" hidden="1" customHeight="1" x14ac:dyDescent="0.25">
      <c r="A103" s="626"/>
      <c r="B103" s="624"/>
      <c r="C103" s="113" t="s">
        <v>195</v>
      </c>
      <c r="D103" s="94" t="s">
        <v>39</v>
      </c>
      <c r="E103" s="217">
        <f>'патриотика0,3625'!E153</f>
        <v>27.1875</v>
      </c>
    </row>
    <row r="104" spans="1:5" ht="21" customHeight="1" x14ac:dyDescent="0.25">
      <c r="A104" s="626"/>
      <c r="B104" s="624"/>
      <c r="C104" s="469" t="s">
        <v>146</v>
      </c>
      <c r="D104" s="470"/>
      <c r="E104" s="471"/>
    </row>
    <row r="105" spans="1:5" ht="18.600000000000001" customHeight="1" x14ac:dyDescent="0.25">
      <c r="A105" s="626"/>
      <c r="B105" s="624"/>
      <c r="C105" s="115" t="str">
        <f>'патриотика0,3625'!A171</f>
        <v>Провоз груза 140 мест (1 место=500 руб)</v>
      </c>
      <c r="D105" s="116" t="s">
        <v>22</v>
      </c>
      <c r="E105" s="78">
        <f>'патриотика0,3625'!D171</f>
        <v>0.36249999999999999</v>
      </c>
    </row>
    <row r="106" spans="1:5" ht="12" customHeight="1" x14ac:dyDescent="0.25">
      <c r="A106" s="626"/>
      <c r="B106" s="624"/>
      <c r="C106" s="606" t="s">
        <v>147</v>
      </c>
      <c r="D106" s="607"/>
      <c r="E106" s="608"/>
    </row>
    <row r="107" spans="1:5" ht="14.45" customHeight="1" x14ac:dyDescent="0.25">
      <c r="A107" s="626"/>
      <c r="B107" s="624"/>
      <c r="C107" s="104" t="str">
        <f>'натур показатели инновации+добр'!C94</f>
        <v>Тонеры для картриджей Kyocera</v>
      </c>
      <c r="D107" s="63" t="str">
        <f>'натур показатели инновации+добр'!D94</f>
        <v>шт</v>
      </c>
      <c r="E107" s="161">
        <f>'патриотика0,3625'!D212</f>
        <v>1.8125</v>
      </c>
    </row>
    <row r="108" spans="1:5" ht="14.45" customHeight="1" x14ac:dyDescent="0.25">
      <c r="A108" s="626"/>
      <c r="B108" s="624"/>
      <c r="C108" s="104" t="str">
        <f>'натур показатели инновации+добр'!C95</f>
        <v>Комплект тонеров для цветного принтера Canon</v>
      </c>
      <c r="D108" s="63" t="str">
        <f>'натур показатели инновации+добр'!D95</f>
        <v>шт</v>
      </c>
      <c r="E108" s="161">
        <f>'патриотика0,3625'!D213</f>
        <v>3.625</v>
      </c>
    </row>
    <row r="109" spans="1:5" ht="15" customHeight="1" x14ac:dyDescent="0.25">
      <c r="A109" s="626"/>
      <c r="B109" s="624"/>
      <c r="C109" s="104" t="str">
        <f>'натур показатели инновации+добр'!C96</f>
        <v>Комплект тонера для цветного принтера Hp</v>
      </c>
      <c r="D109" s="63" t="str">
        <f>'натур показатели инновации+добр'!D96</f>
        <v>шт</v>
      </c>
      <c r="E109" s="161">
        <f>'патриотика0,3625'!D214</f>
        <v>0.72499999999999998</v>
      </c>
    </row>
    <row r="110" spans="1:5" ht="16.5" customHeight="1" x14ac:dyDescent="0.25">
      <c r="A110" s="626"/>
      <c r="B110" s="624"/>
      <c r="C110" s="104" t="str">
        <f>'натур показатели инновации+добр'!C97</f>
        <v>Флеш накопители  16 гб</v>
      </c>
      <c r="D110" s="63" t="str">
        <f>'натур показатели инновации+добр'!D97</f>
        <v>шт</v>
      </c>
      <c r="E110" s="161">
        <f>'патриотика0,3625'!D215</f>
        <v>2.5375000000000001</v>
      </c>
    </row>
    <row r="111" spans="1:5" ht="12" customHeight="1" x14ac:dyDescent="0.25">
      <c r="A111" s="626"/>
      <c r="B111" s="624"/>
      <c r="C111" s="104" t="str">
        <f>'натур показатели инновации+добр'!C98</f>
        <v>Флеш накопители  64 гб</v>
      </c>
      <c r="D111" s="63" t="str">
        <f>'натур показатели инновации+добр'!D98</f>
        <v>шт</v>
      </c>
      <c r="E111" s="161">
        <f>'патриотика0,3625'!D216</f>
        <v>1.8125</v>
      </c>
    </row>
    <row r="112" spans="1:5" ht="12" customHeight="1" x14ac:dyDescent="0.25">
      <c r="A112" s="626"/>
      <c r="B112" s="624"/>
      <c r="C112" s="104" t="str">
        <f>'натур показатели инновации+добр'!C99</f>
        <v>Мышь USB</v>
      </c>
      <c r="D112" s="63" t="str">
        <f>'натур показатели инновации+добр'!D99</f>
        <v>шт</v>
      </c>
      <c r="E112" s="161">
        <f>'патриотика0,3625'!D217</f>
        <v>1.45</v>
      </c>
    </row>
    <row r="113" spans="1:5" ht="12" customHeight="1" x14ac:dyDescent="0.25">
      <c r="A113" s="626"/>
      <c r="B113" s="624"/>
      <c r="C113" s="104" t="str">
        <f>'натур показатели инновации+добр'!C100</f>
        <v xml:space="preserve">Мешки для мусора </v>
      </c>
      <c r="D113" s="63" t="str">
        <f>'натур показатели инновации+добр'!D100</f>
        <v>шт</v>
      </c>
      <c r="E113" s="161">
        <f>'патриотика0,3625'!D218</f>
        <v>72.5</v>
      </c>
    </row>
    <row r="114" spans="1:5" ht="12" customHeight="1" x14ac:dyDescent="0.25">
      <c r="A114" s="626"/>
      <c r="B114" s="624"/>
      <c r="C114" s="104" t="str">
        <f>'натур показатели инновации+добр'!C101</f>
        <v>Жидкое мыло</v>
      </c>
      <c r="D114" s="63" t="str">
        <f>'натур показатели инновации+добр'!D101</f>
        <v>шт</v>
      </c>
      <c r="E114" s="161">
        <f>'патриотика0,3625'!D219</f>
        <v>5.4375</v>
      </c>
    </row>
    <row r="115" spans="1:5" ht="12" customHeight="1" x14ac:dyDescent="0.25">
      <c r="A115" s="626"/>
      <c r="B115" s="624"/>
      <c r="C115" s="104" t="str">
        <f>'натур показатели инновации+добр'!C102</f>
        <v>Туалетная бумага</v>
      </c>
      <c r="D115" s="63" t="str">
        <f>'натур показатели инновации+добр'!D102</f>
        <v>шт</v>
      </c>
      <c r="E115" s="161">
        <f>'патриотика0,3625'!D220</f>
        <v>36.25</v>
      </c>
    </row>
    <row r="116" spans="1:5" ht="22.15" customHeight="1" x14ac:dyDescent="0.25">
      <c r="A116" s="626"/>
      <c r="B116" s="624"/>
      <c r="C116" s="104" t="str">
        <f>'натур показатели инновации+добр'!C103</f>
        <v>Тряпки для мытья</v>
      </c>
      <c r="D116" s="63" t="str">
        <f>'натур показатели инновации+добр'!D103</f>
        <v>шт</v>
      </c>
      <c r="E116" s="161">
        <f>'патриотика0,3625'!D221</f>
        <v>14.5</v>
      </c>
    </row>
    <row r="117" spans="1:5" ht="12" customHeight="1" x14ac:dyDescent="0.25">
      <c r="A117" s="626"/>
      <c r="B117" s="624"/>
      <c r="C117" s="104" t="str">
        <f>'натур показатели инновации+добр'!C104</f>
        <v>Бытовая химия</v>
      </c>
      <c r="D117" s="63" t="str">
        <f>'натур показатели инновации+добр'!D104</f>
        <v>шт</v>
      </c>
      <c r="E117" s="161">
        <f>'патриотика0,3625'!D222</f>
        <v>7.25</v>
      </c>
    </row>
    <row r="118" spans="1:5" ht="22.15" customHeight="1" x14ac:dyDescent="0.25">
      <c r="A118" s="626"/>
      <c r="B118" s="624"/>
      <c r="C118" s="104" t="str">
        <f>'натур показатели инновации+добр'!C105</f>
        <v>Фанера</v>
      </c>
      <c r="D118" s="63" t="str">
        <f>'натур показатели инновации+добр'!D105</f>
        <v>шт</v>
      </c>
      <c r="E118" s="161">
        <f>'патриотика0,3625'!D223</f>
        <v>10.875</v>
      </c>
    </row>
    <row r="119" spans="1:5" ht="15.75" customHeight="1" x14ac:dyDescent="0.25">
      <c r="A119" s="626"/>
      <c r="B119" s="624"/>
      <c r="C119" s="104" t="str">
        <f>'натур показатели инновации+добр'!C106</f>
        <v>Антифриз</v>
      </c>
      <c r="D119" s="63" t="str">
        <f>'натур показатели инновации+добр'!D106</f>
        <v>шт</v>
      </c>
      <c r="E119" s="161">
        <f>'патриотика0,3625'!D224</f>
        <v>7.25</v>
      </c>
    </row>
    <row r="120" spans="1:5" ht="13.5" customHeight="1" x14ac:dyDescent="0.25">
      <c r="A120" s="626"/>
      <c r="B120" s="624"/>
      <c r="C120" s="104" t="str">
        <f>'натур показатели инновации+добр'!C107</f>
        <v>Баннера</v>
      </c>
      <c r="D120" s="63" t="str">
        <f>'натур показатели инновации+добр'!D107</f>
        <v>шт</v>
      </c>
      <c r="E120" s="161">
        <f>'патриотика0,3625'!D225</f>
        <v>1.8125</v>
      </c>
    </row>
    <row r="121" spans="1:5" ht="12" customHeight="1" x14ac:dyDescent="0.25">
      <c r="A121" s="626"/>
      <c r="B121" s="624"/>
      <c r="C121" s="104" t="str">
        <f>'натур показатели инновации+добр'!C108</f>
        <v>Гвозди</v>
      </c>
      <c r="D121" s="63" t="str">
        <f>'натур показатели инновации+добр'!D108</f>
        <v>шт</v>
      </c>
      <c r="E121" s="161">
        <f>'патриотика0,3625'!D226</f>
        <v>7.25</v>
      </c>
    </row>
    <row r="122" spans="1:5" ht="12" customHeight="1" x14ac:dyDescent="0.25">
      <c r="A122" s="626"/>
      <c r="B122" s="624"/>
      <c r="C122" s="104" t="str">
        <f>'натур показатели инновации+добр'!C109</f>
        <v>Саморезы</v>
      </c>
      <c r="D122" s="63" t="str">
        <f>'натур показатели инновации+добр'!D109</f>
        <v>шт</v>
      </c>
      <c r="E122" s="161">
        <f>'патриотика0,3625'!D227</f>
        <v>18.125</v>
      </c>
    </row>
    <row r="123" spans="1:5" ht="12" customHeight="1" x14ac:dyDescent="0.25">
      <c r="A123" s="626"/>
      <c r="B123" s="624"/>
      <c r="C123" s="104" t="str">
        <f>'натур показатели инновации+добр'!C110</f>
        <v>Инструмент металлический ручной</v>
      </c>
      <c r="D123" s="63" t="str">
        <f>'натур показатели инновации+добр'!D110</f>
        <v>шт</v>
      </c>
      <c r="E123" s="161">
        <f>'патриотика0,3625'!D228</f>
        <v>0.36249999999999999</v>
      </c>
    </row>
    <row r="124" spans="1:5" ht="12" customHeight="1" x14ac:dyDescent="0.25">
      <c r="A124" s="626"/>
      <c r="B124" s="624"/>
      <c r="C124" s="104" t="str">
        <f>'натур показатели инновации+добр'!C111</f>
        <v>Краска эмаль</v>
      </c>
      <c r="D124" s="63" t="str">
        <f>'натур показатели инновации+добр'!D111</f>
        <v>шт</v>
      </c>
      <c r="E124" s="161">
        <f>'патриотика0,3625'!D229</f>
        <v>10.875</v>
      </c>
    </row>
    <row r="125" spans="1:5" ht="12" customHeight="1" x14ac:dyDescent="0.25">
      <c r="A125" s="626"/>
      <c r="B125" s="624"/>
      <c r="C125" s="104" t="str">
        <f>'натур показатели инновации+добр'!C112</f>
        <v>Краска ВДН</v>
      </c>
      <c r="D125" s="63" t="str">
        <f>'натур показатели инновации+добр'!D112</f>
        <v>шт</v>
      </c>
      <c r="E125" s="161">
        <f>'патриотика0,3625'!D230</f>
        <v>3.625</v>
      </c>
    </row>
    <row r="126" spans="1:5" ht="12" customHeight="1" x14ac:dyDescent="0.25">
      <c r="A126" s="626"/>
      <c r="B126" s="624"/>
      <c r="C126" s="104" t="str">
        <f>'натур показатели инновации+добр'!C113</f>
        <v>Кисти</v>
      </c>
      <c r="D126" s="63" t="str">
        <f>'натур показатели инновации+добр'!D113</f>
        <v>шт</v>
      </c>
      <c r="E126" s="161">
        <f>'патриотика0,3625'!D231</f>
        <v>14.5</v>
      </c>
    </row>
    <row r="127" spans="1:5" ht="12" customHeight="1" x14ac:dyDescent="0.25">
      <c r="A127" s="626"/>
      <c r="B127" s="624"/>
      <c r="C127" s="104" t="str">
        <f>'натур показатели инновации+добр'!C114</f>
        <v>Перчатка пвх</v>
      </c>
      <c r="D127" s="63" t="str">
        <f>'натур показатели инновации+добр'!D114</f>
        <v>шт</v>
      </c>
      <c r="E127" s="161">
        <f>'патриотика0,3625'!D232</f>
        <v>108.75</v>
      </c>
    </row>
    <row r="128" spans="1:5" ht="12" customHeight="1" x14ac:dyDescent="0.25">
      <c r="A128" s="626"/>
      <c r="B128" s="624"/>
      <c r="C128" s="104" t="str">
        <f>'натур показатели инновации+добр'!C115</f>
        <v>краска кудо</v>
      </c>
      <c r="D128" s="63" t="str">
        <f>'натур показатели инновации+добр'!D115</f>
        <v>шт</v>
      </c>
      <c r="E128" s="161">
        <f>'патриотика0,3625'!D233</f>
        <v>10.875</v>
      </c>
    </row>
    <row r="129" spans="1:5" ht="12" customHeight="1" x14ac:dyDescent="0.25">
      <c r="A129" s="626"/>
      <c r="B129" s="624"/>
      <c r="C129" s="104" t="str">
        <f>'натур показатели инновации+добр'!C116</f>
        <v>Валик+ванночка</v>
      </c>
      <c r="D129" s="63" t="str">
        <f>'натур показатели инновации+добр'!D116</f>
        <v>шт</v>
      </c>
      <c r="E129" s="161">
        <f>'патриотика0,3625'!D234</f>
        <v>3.625</v>
      </c>
    </row>
    <row r="130" spans="1:5" ht="12" customHeight="1" x14ac:dyDescent="0.25">
      <c r="A130" s="626"/>
      <c r="B130" s="624"/>
      <c r="C130" s="104" t="str">
        <f>'натур показатели инновации+добр'!C117</f>
        <v>Фотобумага</v>
      </c>
      <c r="D130" s="63" t="str">
        <f>'натур показатели инновации+добр'!D117</f>
        <v>шт</v>
      </c>
      <c r="E130" s="161">
        <f>'патриотика0,3625'!D235</f>
        <v>18.125</v>
      </c>
    </row>
    <row r="131" spans="1:5" ht="12" customHeight="1" x14ac:dyDescent="0.25">
      <c r="A131" s="626"/>
      <c r="B131" s="624"/>
      <c r="C131" s="104" t="str">
        <f>'натур показатели инновации+добр'!C118</f>
        <v>Канцелярские расходники</v>
      </c>
      <c r="D131" s="63" t="str">
        <f>'натур показатели инновации+добр'!D118</f>
        <v>шт</v>
      </c>
      <c r="E131" s="161">
        <f>'патриотика0,3625'!D236</f>
        <v>36.25</v>
      </c>
    </row>
    <row r="132" spans="1:5" ht="12" customHeight="1" x14ac:dyDescent="0.25">
      <c r="A132" s="626"/>
      <c r="B132" s="624"/>
      <c r="C132" s="104" t="str">
        <f>'натур показатели инновации+добр'!C119</f>
        <v>Канцелярия (ручки, карандаши)</v>
      </c>
      <c r="D132" s="63" t="str">
        <f>'натур показатели инновации+добр'!D119</f>
        <v>шт</v>
      </c>
      <c r="E132" s="161">
        <f>'патриотика0,3625'!D237</f>
        <v>36.25</v>
      </c>
    </row>
    <row r="133" spans="1:5" ht="12" customHeight="1" x14ac:dyDescent="0.25">
      <c r="A133" s="626"/>
      <c r="B133" s="624"/>
      <c r="C133" s="104" t="str">
        <f>'натур показатели инновации+добр'!C120</f>
        <v>Офисные принадлежности (папки, скоросшиватели, файлы)</v>
      </c>
      <c r="D133" s="63" t="str">
        <f>'натур показатели инновации+добр'!D120</f>
        <v>шт</v>
      </c>
      <c r="E133" s="161">
        <f>'патриотика0,3625'!D238</f>
        <v>36.25</v>
      </c>
    </row>
    <row r="134" spans="1:5" ht="12" customHeight="1" x14ac:dyDescent="0.25">
      <c r="A134" s="626"/>
      <c r="B134" s="624"/>
      <c r="C134" s="104" t="str">
        <f>'натур показатели инновации+добр'!C121</f>
        <v>Лампы</v>
      </c>
      <c r="D134" s="63" t="str">
        <f>'натур показатели инновации+добр'!D121</f>
        <v>шт</v>
      </c>
      <c r="E134" s="161">
        <f>'патриотика0,3625'!D239</f>
        <v>18.125</v>
      </c>
    </row>
    <row r="135" spans="1:5" ht="12" customHeight="1" x14ac:dyDescent="0.25">
      <c r="A135" s="626"/>
      <c r="B135" s="624"/>
      <c r="C135" s="104" t="str">
        <f>'натур показатели инновации+добр'!C122</f>
        <v>Батерейки</v>
      </c>
      <c r="D135" s="63" t="str">
        <f>'натур показатели инновации+добр'!D122</f>
        <v>шт</v>
      </c>
      <c r="E135" s="161">
        <f>'патриотика0,3625'!D240</f>
        <v>72.5</v>
      </c>
    </row>
    <row r="136" spans="1:5" ht="12" customHeight="1" x14ac:dyDescent="0.25">
      <c r="A136" s="626"/>
      <c r="B136" s="624"/>
      <c r="C136" s="104" t="str">
        <f>'натур показатели инновации+добр'!C123</f>
        <v>Бумага А4</v>
      </c>
      <c r="D136" s="63" t="str">
        <f>'натур показатели инновации+добр'!D123</f>
        <v>шт</v>
      </c>
      <c r="E136" s="161">
        <f>'патриотика0,3625'!D241</f>
        <v>36.25</v>
      </c>
    </row>
    <row r="137" spans="1:5" ht="12" customHeight="1" x14ac:dyDescent="0.25">
      <c r="A137" s="626"/>
      <c r="B137" s="624"/>
      <c r="C137" s="104" t="str">
        <f>'натур показатели инновации+добр'!C124</f>
        <v>Грабли, лопаты</v>
      </c>
      <c r="D137" s="63" t="str">
        <f>'натур показатели инновации+добр'!D124</f>
        <v>шт</v>
      </c>
      <c r="E137" s="161">
        <f>'патриотика0,3625'!D242</f>
        <v>3.625</v>
      </c>
    </row>
    <row r="138" spans="1:5" ht="12" customHeight="1" x14ac:dyDescent="0.25">
      <c r="A138" s="626"/>
      <c r="B138" s="624"/>
      <c r="C138" s="104" t="str">
        <f>'натур показатели инновации+добр'!C125</f>
        <v>ГСМ УАЗ (Масло двигатель)</v>
      </c>
      <c r="D138" s="63" t="str">
        <f>'натур показатели инновации+добр'!D125</f>
        <v>шт</v>
      </c>
      <c r="E138" s="161">
        <f>'патриотика0,3625'!D243</f>
        <v>7.25</v>
      </c>
    </row>
    <row r="139" spans="1:5" ht="12" customHeight="1" x14ac:dyDescent="0.25">
      <c r="A139" s="626"/>
      <c r="B139" s="624"/>
      <c r="C139" s="104" t="str">
        <f>'натур показатели инновации+добр'!C126</f>
        <v>ГСМ Бензин</v>
      </c>
      <c r="D139" s="63" t="str">
        <f>'натур показатели инновации+добр'!D126</f>
        <v>шт</v>
      </c>
      <c r="E139" s="161">
        <f>'патриотика0,3625'!D244</f>
        <v>942.5</v>
      </c>
    </row>
    <row r="140" spans="1:5" ht="12" customHeight="1" x14ac:dyDescent="0.25">
      <c r="A140" s="626"/>
      <c r="B140" s="624"/>
      <c r="C140" s="104"/>
      <c r="D140" s="63"/>
      <c r="E140" s="161"/>
    </row>
    <row r="141" spans="1:5" ht="12" hidden="1" customHeight="1" x14ac:dyDescent="0.25">
      <c r="A141" s="626"/>
      <c r="B141" s="624"/>
      <c r="C141" s="104">
        <f>'натур показатели инновации+добр'!C127</f>
        <v>0</v>
      </c>
      <c r="D141" s="63" t="str">
        <f>'натур показатели инновации+добр'!D127</f>
        <v>шт</v>
      </c>
      <c r="E141" s="161">
        <f>'патриотика0,3625'!D245</f>
        <v>0.36899999999999999</v>
      </c>
    </row>
    <row r="142" spans="1:5" ht="12" hidden="1" customHeight="1" x14ac:dyDescent="0.25">
      <c r="A142" s="626"/>
      <c r="B142" s="624"/>
      <c r="C142" s="104">
        <f>'натур показатели инновации+добр'!C128</f>
        <v>0</v>
      </c>
      <c r="D142" s="63" t="str">
        <f>'натур показатели инновации+добр'!D128</f>
        <v>шт</v>
      </c>
      <c r="E142" s="161">
        <f>'патриотика0,3625'!D246</f>
        <v>11.808</v>
      </c>
    </row>
    <row r="143" spans="1:5" ht="12" hidden="1" customHeight="1" x14ac:dyDescent="0.25">
      <c r="A143" s="626"/>
      <c r="B143" s="624"/>
      <c r="C143" s="104">
        <f>'натур показатели инновации+добр'!C129</f>
        <v>0</v>
      </c>
      <c r="D143" s="63" t="str">
        <f>'натур показатели инновации+добр'!D129</f>
        <v>шт</v>
      </c>
      <c r="E143" s="161">
        <f>'патриотика0,3625'!D247</f>
        <v>2.5830000000000002</v>
      </c>
    </row>
    <row r="144" spans="1:5" ht="12" hidden="1" customHeight="1" x14ac:dyDescent="0.25">
      <c r="A144" s="626"/>
      <c r="B144" s="624"/>
      <c r="C144" s="104">
        <f>'натур показатели инновации+добр'!C130</f>
        <v>0</v>
      </c>
      <c r="D144" s="63" t="str">
        <f>'натур показатели инновации+добр'!D130</f>
        <v>шт</v>
      </c>
      <c r="E144" s="161">
        <f>'патриотика0,3625'!D248</f>
        <v>0.36899999999999999</v>
      </c>
    </row>
    <row r="145" spans="1:5" ht="12" hidden="1" customHeight="1" x14ac:dyDescent="0.25">
      <c r="A145" s="626"/>
      <c r="B145" s="624"/>
      <c r="C145" s="104">
        <f>'натур показатели инновации+добр'!C131</f>
        <v>0</v>
      </c>
      <c r="D145" s="63" t="str">
        <f>'натур показатели инновации+добр'!D131</f>
        <v>шт</v>
      </c>
      <c r="E145" s="161">
        <f>'патриотика0,3625'!D249</f>
        <v>0.36899999999999999</v>
      </c>
    </row>
    <row r="146" spans="1:5" ht="12" hidden="1" customHeight="1" x14ac:dyDescent="0.25">
      <c r="A146" s="626"/>
      <c r="B146" s="624"/>
      <c r="C146" s="104">
        <f>'натур показатели инновации+добр'!C132</f>
        <v>0</v>
      </c>
      <c r="D146" s="63" t="str">
        <f>'натур показатели инновации+добр'!D132</f>
        <v>шт</v>
      </c>
      <c r="E146" s="161">
        <f>'патриотика0,3625'!D250</f>
        <v>0.36899999999999999</v>
      </c>
    </row>
    <row r="147" spans="1:5" ht="12" hidden="1" customHeight="1" x14ac:dyDescent="0.25">
      <c r="A147" s="626"/>
      <c r="B147" s="624"/>
      <c r="C147" s="104">
        <f>'натур показатели инновации+добр'!C133</f>
        <v>0</v>
      </c>
      <c r="D147" s="63" t="str">
        <f>'натур показатели инновации+добр'!D133</f>
        <v>шт</v>
      </c>
      <c r="E147" s="161">
        <f>'патриотика0,3625'!D251</f>
        <v>3.69</v>
      </c>
    </row>
    <row r="148" spans="1:5" ht="12" hidden="1" customHeight="1" x14ac:dyDescent="0.25">
      <c r="A148" s="626"/>
      <c r="B148" s="624"/>
      <c r="C148" s="104">
        <f>'натур показатели инновации+добр'!C134</f>
        <v>0</v>
      </c>
      <c r="D148" s="63" t="str">
        <f>'натур показатели инновации+добр'!D134</f>
        <v>шт</v>
      </c>
      <c r="E148" s="161">
        <f>'патриотика0,3625'!D252</f>
        <v>7.38</v>
      </c>
    </row>
    <row r="149" spans="1:5" ht="12" hidden="1" customHeight="1" x14ac:dyDescent="0.25">
      <c r="A149" s="626"/>
      <c r="B149" s="624"/>
      <c r="C149" s="104">
        <f>'натур показатели инновации+добр'!C135</f>
        <v>0</v>
      </c>
      <c r="D149" s="63" t="str">
        <f>'натур показатели инновации+добр'!D135</f>
        <v>шт</v>
      </c>
      <c r="E149" s="161">
        <f>'патриотика0,3625'!D253</f>
        <v>913.75470000000007</v>
      </c>
    </row>
    <row r="150" spans="1:5" ht="12" hidden="1" customHeight="1" x14ac:dyDescent="0.25">
      <c r="A150" s="626"/>
      <c r="B150" s="624"/>
      <c r="C150" s="104">
        <f>'натур показатели инновации+добр'!C136</f>
        <v>0</v>
      </c>
      <c r="D150" s="63">
        <f>'натур показатели инновации+добр'!D136</f>
        <v>0</v>
      </c>
      <c r="E150" s="161">
        <f>'патриотика0,3625'!D254</f>
        <v>10.875</v>
      </c>
    </row>
    <row r="151" spans="1:5" ht="12" hidden="1" customHeight="1" x14ac:dyDescent="0.25">
      <c r="A151" s="626"/>
      <c r="B151" s="624"/>
      <c r="C151" s="104">
        <f>'натур показатели инновации+добр'!C137</f>
        <v>0</v>
      </c>
      <c r="D151" s="63">
        <f>'натур показатели инновации+добр'!D137</f>
        <v>0</v>
      </c>
      <c r="E151" s="161">
        <f>'патриотика0,3625'!D255</f>
        <v>1.8125</v>
      </c>
    </row>
    <row r="152" spans="1:5" ht="12" hidden="1" customHeight="1" x14ac:dyDescent="0.25">
      <c r="A152" s="626"/>
      <c r="B152" s="624"/>
      <c r="C152" s="104">
        <f>'натур показатели инновации+добр'!C138</f>
        <v>0</v>
      </c>
      <c r="D152" s="63">
        <f>'натур показатели инновации+добр'!D138</f>
        <v>0</v>
      </c>
      <c r="E152" s="161">
        <f>'патриотика0,3625'!D256</f>
        <v>7.25</v>
      </c>
    </row>
    <row r="153" spans="1:5" ht="12" hidden="1" customHeight="1" x14ac:dyDescent="0.25">
      <c r="A153" s="626"/>
      <c r="B153" s="624"/>
      <c r="C153" s="104">
        <f>'натур показатели инновации+добр'!C139</f>
        <v>0</v>
      </c>
      <c r="D153" s="63">
        <f>'натур показатели инновации+добр'!D139</f>
        <v>0</v>
      </c>
      <c r="E153" s="161">
        <f>'патриотика0,3625'!D257</f>
        <v>14.5</v>
      </c>
    </row>
    <row r="154" spans="1:5" ht="12" hidden="1" customHeight="1" x14ac:dyDescent="0.25">
      <c r="A154" s="626"/>
      <c r="B154" s="624"/>
      <c r="C154" s="104">
        <f>'натур показатели инновации+добр'!C140</f>
        <v>0</v>
      </c>
      <c r="D154" s="63">
        <f>'натур показатели инновации+добр'!D140</f>
        <v>0</v>
      </c>
      <c r="E154" s="161">
        <f>'патриотика0,3625'!D258</f>
        <v>3.625</v>
      </c>
    </row>
    <row r="155" spans="1:5" ht="12" hidden="1" customHeight="1" x14ac:dyDescent="0.25">
      <c r="A155" s="626"/>
      <c r="B155" s="624"/>
      <c r="C155" s="104">
        <f>'натур показатели инновации+добр'!C141</f>
        <v>0</v>
      </c>
      <c r="D155" s="63">
        <f>'натур показатели инновации+добр'!D141</f>
        <v>0</v>
      </c>
      <c r="E155" s="161">
        <f>'патриотика0,3625'!D259</f>
        <v>3.625</v>
      </c>
    </row>
    <row r="156" spans="1:5" ht="12" hidden="1" customHeight="1" x14ac:dyDescent="0.25">
      <c r="A156" s="626"/>
      <c r="B156" s="624"/>
      <c r="C156" s="104">
        <f>'натур показатели инновации+добр'!C142</f>
        <v>0</v>
      </c>
      <c r="D156" s="63">
        <f>'натур показатели инновации+добр'!D142</f>
        <v>0</v>
      </c>
      <c r="E156" s="161">
        <f>'патриотика0,3625'!D260</f>
        <v>3.625</v>
      </c>
    </row>
    <row r="157" spans="1:5" ht="12" hidden="1" customHeight="1" x14ac:dyDescent="0.25">
      <c r="A157" s="626"/>
      <c r="B157" s="624"/>
      <c r="C157" s="104">
        <f>'натур показатели инновации+добр'!C143</f>
        <v>0</v>
      </c>
      <c r="D157" s="63">
        <f>'натур показатели инновации+добр'!D143</f>
        <v>0</v>
      </c>
      <c r="E157" s="161">
        <f>'патриотика0,3625'!D261</f>
        <v>10.875</v>
      </c>
    </row>
    <row r="158" spans="1:5" ht="12" hidden="1" customHeight="1" x14ac:dyDescent="0.25">
      <c r="A158" s="626"/>
      <c r="B158" s="624"/>
      <c r="C158" s="104">
        <f>'натур показатели инновации+добр'!C144</f>
        <v>0</v>
      </c>
      <c r="D158" s="63">
        <f>'натур показатели инновации+добр'!D144</f>
        <v>0</v>
      </c>
      <c r="E158" s="161">
        <f>'патриотика0,3625'!D262</f>
        <v>19.212499999999999</v>
      </c>
    </row>
    <row r="159" spans="1:5" ht="12" hidden="1" customHeight="1" x14ac:dyDescent="0.25">
      <c r="A159" s="626"/>
      <c r="B159" s="624"/>
      <c r="C159" s="104">
        <f>'натур показатели инновации+добр'!C145</f>
        <v>0</v>
      </c>
      <c r="D159" s="63">
        <f>'натур показатели инновации+добр'!D145</f>
        <v>0</v>
      </c>
      <c r="E159" s="161">
        <f>'патриотика0,3625'!D263</f>
        <v>14.5</v>
      </c>
    </row>
    <row r="160" spans="1:5" ht="12" hidden="1" customHeight="1" x14ac:dyDescent="0.25">
      <c r="A160" s="626"/>
      <c r="B160" s="624"/>
      <c r="C160" s="104">
        <f>'натур показатели инновации+добр'!C146</f>
        <v>0</v>
      </c>
      <c r="D160" s="63">
        <f>'натур показатели инновации+добр'!D146</f>
        <v>0</v>
      </c>
      <c r="E160" s="161">
        <f>'патриотика0,3625'!D264</f>
        <v>18.125</v>
      </c>
    </row>
    <row r="161" spans="1:5" ht="12" hidden="1" customHeight="1" x14ac:dyDescent="0.25">
      <c r="A161" s="626"/>
      <c r="B161" s="624"/>
      <c r="C161" s="104">
        <f>'натур показатели инновации+добр'!C147</f>
        <v>0</v>
      </c>
      <c r="D161" s="63">
        <f>'натур показатели инновации+добр'!D147</f>
        <v>0</v>
      </c>
      <c r="E161" s="161">
        <f>'патриотика0,3625'!D265</f>
        <v>72.5</v>
      </c>
    </row>
    <row r="162" spans="1:5" ht="12" hidden="1" customHeight="1" x14ac:dyDescent="0.25">
      <c r="A162" s="626"/>
      <c r="B162" s="624"/>
      <c r="C162" s="104">
        <f>'натур показатели инновации+добр'!C148</f>
        <v>0</v>
      </c>
      <c r="D162" s="63">
        <f>'натур показатели инновации+добр'!D148</f>
        <v>0</v>
      </c>
      <c r="E162" s="161">
        <f>'патриотика0,3625'!D266</f>
        <v>25.375</v>
      </c>
    </row>
    <row r="163" spans="1:5" ht="12" hidden="1" customHeight="1" x14ac:dyDescent="0.25">
      <c r="A163" s="626"/>
      <c r="B163" s="624"/>
      <c r="C163" s="104">
        <f>'натур показатели инновации+добр'!C149</f>
        <v>0</v>
      </c>
      <c r="D163" s="63">
        <f>'натур показатели инновации+добр'!D149</f>
        <v>0</v>
      </c>
      <c r="E163" s="161">
        <f>'патриотика0,3625'!D267</f>
        <v>3.625</v>
      </c>
    </row>
    <row r="164" spans="1:5" ht="12" hidden="1" customHeight="1" x14ac:dyDescent="0.25">
      <c r="A164" s="626"/>
      <c r="B164" s="624"/>
      <c r="C164" s="104">
        <f>'натур показатели инновации+добр'!C150</f>
        <v>0</v>
      </c>
      <c r="D164" s="63">
        <f>'натур показатели инновации+добр'!D150</f>
        <v>0</v>
      </c>
      <c r="E164" s="161">
        <f>'патриотика0,3625'!D268</f>
        <v>3.625</v>
      </c>
    </row>
    <row r="165" spans="1:5" ht="12" hidden="1" customHeight="1" x14ac:dyDescent="0.25">
      <c r="A165" s="626"/>
      <c r="B165" s="624"/>
      <c r="C165" s="104">
        <f>'натур показатели инновации+добр'!C151</f>
        <v>0</v>
      </c>
      <c r="D165" s="63">
        <f>'натур показатели инновации+добр'!D151</f>
        <v>0</v>
      </c>
      <c r="E165" s="161">
        <f>'патриотика0,3625'!D269</f>
        <v>1087.5</v>
      </c>
    </row>
    <row r="166" spans="1:5" ht="12" hidden="1" customHeight="1" x14ac:dyDescent="0.25">
      <c r="A166" s="626"/>
      <c r="B166" s="624"/>
      <c r="C166" s="104">
        <f>'натур показатели инновации+добр'!C152</f>
        <v>0</v>
      </c>
      <c r="D166" s="63">
        <f>'натур показатели инновации+добр'!D152</f>
        <v>0</v>
      </c>
      <c r="E166" s="161">
        <f>'патриотика0,3625'!D270</f>
        <v>0.36249999999999999</v>
      </c>
    </row>
    <row r="167" spans="1:5" ht="12" hidden="1" customHeight="1" x14ac:dyDescent="0.25">
      <c r="A167" s="626"/>
      <c r="B167" s="624"/>
      <c r="C167" s="104">
        <f>'натур показатели инновации+добр'!C153</f>
        <v>0</v>
      </c>
      <c r="D167" s="63">
        <f>'натур показатели инновации+добр'!D153</f>
        <v>0</v>
      </c>
      <c r="E167" s="161">
        <f>'патриотика0,3625'!D271</f>
        <v>0.36249999999999999</v>
      </c>
    </row>
    <row r="168" spans="1:5" ht="12" hidden="1" customHeight="1" x14ac:dyDescent="0.25">
      <c r="A168" s="626"/>
      <c r="B168" s="624"/>
      <c r="C168" s="104">
        <f>'натур показатели инновации+добр'!C154</f>
        <v>0</v>
      </c>
      <c r="D168" s="63">
        <f>'натур показатели инновации+добр'!D154</f>
        <v>0</v>
      </c>
      <c r="E168" s="161">
        <f>'патриотика0,3625'!D272</f>
        <v>0.36249999999999999</v>
      </c>
    </row>
    <row r="169" spans="1:5" ht="12" hidden="1" customHeight="1" x14ac:dyDescent="0.25">
      <c r="A169" s="626"/>
      <c r="B169" s="624"/>
      <c r="C169" s="104">
        <f>'натур показатели инновации+добр'!C155</f>
        <v>0</v>
      </c>
      <c r="D169" s="63">
        <f>'натур показатели инновации+добр'!D155</f>
        <v>0</v>
      </c>
      <c r="E169" s="161">
        <f>'патриотика0,3625'!D273</f>
        <v>0.36249999999999999</v>
      </c>
    </row>
    <row r="170" spans="1:5" ht="12" hidden="1" customHeight="1" x14ac:dyDescent="0.25">
      <c r="A170" s="626"/>
      <c r="B170" s="624"/>
      <c r="C170" s="104">
        <f>'натур показатели инновации+добр'!C156</f>
        <v>0</v>
      </c>
      <c r="D170" s="63">
        <f>'натур показатели инновации+добр'!D156</f>
        <v>0</v>
      </c>
      <c r="E170" s="161">
        <f>'патриотика0,3625'!D274</f>
        <v>0.36249999999999999</v>
      </c>
    </row>
    <row r="171" spans="1:5" ht="12" hidden="1" customHeight="1" x14ac:dyDescent="0.25">
      <c r="A171" s="626"/>
      <c r="B171" s="624"/>
      <c r="C171" s="104">
        <f>'натур показатели инновации+добр'!C157</f>
        <v>0</v>
      </c>
      <c r="D171" s="63">
        <f>'натур показатели инновации+добр'!D157</f>
        <v>0</v>
      </c>
      <c r="E171" s="161">
        <f>'патриотика0,3625'!D275</f>
        <v>0.36249999999999999</v>
      </c>
    </row>
    <row r="172" spans="1:5" ht="12" hidden="1" customHeight="1" x14ac:dyDescent="0.25">
      <c r="A172" s="626"/>
      <c r="B172" s="624"/>
      <c r="C172" s="104">
        <f>'натур показатели инновации+добр'!C158</f>
        <v>0</v>
      </c>
      <c r="D172" s="63">
        <f>'натур показатели инновации+добр'!D158</f>
        <v>0</v>
      </c>
      <c r="E172" s="161">
        <f>'патриотика0,3625'!D276</f>
        <v>0.36249999999999999</v>
      </c>
    </row>
    <row r="173" spans="1:5" hidden="1" x14ac:dyDescent="0.25">
      <c r="A173" s="626"/>
      <c r="B173" s="624"/>
      <c r="C173" s="104">
        <f>'натур показатели инновации+добр'!C159</f>
        <v>0</v>
      </c>
      <c r="D173" s="63">
        <f>'натур показатели инновации+добр'!D159</f>
        <v>0</v>
      </c>
      <c r="E173" s="161">
        <f>'патриотика0,3625'!D277</f>
        <v>0.36249999999999999</v>
      </c>
    </row>
    <row r="174" spans="1:5" hidden="1" x14ac:dyDescent="0.25">
      <c r="A174" s="626"/>
      <c r="B174" s="624"/>
      <c r="C174" s="104">
        <f>'натур показатели инновации+добр'!C160</f>
        <v>0</v>
      </c>
      <c r="D174" s="63">
        <f>'натур показатели инновации+добр'!D160</f>
        <v>0</v>
      </c>
      <c r="E174" s="161">
        <f>'патриотика0,3625'!D278</f>
        <v>0.36249999999999999</v>
      </c>
    </row>
    <row r="175" spans="1:5" hidden="1" x14ac:dyDescent="0.25">
      <c r="A175" s="626"/>
      <c r="B175" s="624"/>
      <c r="C175" s="104">
        <f>'натур показатели инновации+добр'!C161</f>
        <v>0</v>
      </c>
      <c r="D175" s="63">
        <f>'натур показатели инновации+добр'!D161</f>
        <v>0</v>
      </c>
      <c r="E175" s="161">
        <f>'патриотика0,3625'!D279</f>
        <v>0.36249999999999999</v>
      </c>
    </row>
    <row r="176" spans="1:5" hidden="1" x14ac:dyDescent="0.25">
      <c r="A176" s="626"/>
      <c r="B176" s="624"/>
      <c r="C176" s="104">
        <f>'натур показатели инновации+добр'!C162</f>
        <v>0</v>
      </c>
      <c r="D176" s="63">
        <f>'натур показатели инновации+добр'!D162</f>
        <v>0</v>
      </c>
      <c r="E176" s="161">
        <f>'патриотика0,3625'!D280</f>
        <v>0.36249999999999999</v>
      </c>
    </row>
    <row r="177" spans="1:5" hidden="1" x14ac:dyDescent="0.25">
      <c r="A177" s="626"/>
      <c r="B177" s="624"/>
      <c r="C177" s="104">
        <f>'натур показатели инновации+добр'!C163</f>
        <v>0</v>
      </c>
      <c r="D177" s="63">
        <f>'натур показатели инновации+добр'!D163</f>
        <v>0</v>
      </c>
      <c r="E177" s="161">
        <f>'патриотика0,3625'!D281</f>
        <v>0.36249999999999999</v>
      </c>
    </row>
    <row r="178" spans="1:5" hidden="1" x14ac:dyDescent="0.25">
      <c r="A178" s="626"/>
      <c r="B178" s="624"/>
      <c r="C178" s="104">
        <f>'натур показатели инновации+добр'!C164</f>
        <v>0</v>
      </c>
      <c r="D178" s="63">
        <f>'натур показатели инновации+добр'!D164</f>
        <v>0</v>
      </c>
      <c r="E178" s="161">
        <f>'патриотика0,3625'!D282</f>
        <v>0.36249999999999999</v>
      </c>
    </row>
    <row r="179" spans="1:5" hidden="1" x14ac:dyDescent="0.25">
      <c r="A179" s="626"/>
      <c r="B179" s="624"/>
      <c r="C179" s="104">
        <f>'натур показатели инновации+добр'!C165</f>
        <v>0</v>
      </c>
      <c r="D179" s="63">
        <f>'натур показатели инновации+добр'!D165</f>
        <v>0</v>
      </c>
      <c r="E179" s="161">
        <f>'патриотика0,3625'!D283</f>
        <v>0.36249999999999999</v>
      </c>
    </row>
    <row r="180" spans="1:5" hidden="1" x14ac:dyDescent="0.25">
      <c r="A180" s="626"/>
      <c r="B180" s="624"/>
      <c r="C180" s="104">
        <f>'натур показатели инновации+добр'!C166</f>
        <v>0</v>
      </c>
      <c r="D180" s="63">
        <f>'натур показатели инновации+добр'!D166</f>
        <v>0</v>
      </c>
      <c r="E180" s="161">
        <f>'патриотика0,3625'!D284</f>
        <v>0.36249999999999999</v>
      </c>
    </row>
    <row r="181" spans="1:5" hidden="1" x14ac:dyDescent="0.25">
      <c r="A181" s="626"/>
      <c r="B181" s="624"/>
      <c r="C181" s="104">
        <f>'натур показатели инновации+добр'!C167</f>
        <v>0</v>
      </c>
      <c r="D181" s="63">
        <f>'натур показатели инновации+добр'!D167</f>
        <v>0</v>
      </c>
      <c r="E181" s="161">
        <f>'патриотика0,3625'!D285</f>
        <v>0.36249999999999999</v>
      </c>
    </row>
    <row r="182" spans="1:5" hidden="1" x14ac:dyDescent="0.25">
      <c r="A182" s="626"/>
      <c r="B182" s="624"/>
      <c r="C182" s="104">
        <f>'натур показатели инновации+добр'!C168</f>
        <v>0</v>
      </c>
      <c r="D182" s="63">
        <f>'натур показатели инновации+добр'!D168</f>
        <v>0</v>
      </c>
      <c r="E182" s="161">
        <f>'патриотика0,3625'!D286</f>
        <v>0.36249999999999999</v>
      </c>
    </row>
    <row r="183" spans="1:5" hidden="1" x14ac:dyDescent="0.25">
      <c r="A183" s="626"/>
      <c r="B183" s="624"/>
      <c r="C183" s="104">
        <f>'натур показатели инновации+добр'!C169</f>
        <v>0</v>
      </c>
      <c r="D183" s="63">
        <f>'натур показатели инновации+добр'!D169</f>
        <v>0</v>
      </c>
      <c r="E183" s="161">
        <f>'патриотика0,3625'!D287</f>
        <v>0.36249999999999999</v>
      </c>
    </row>
    <row r="184" spans="1:5" hidden="1" x14ac:dyDescent="0.25">
      <c r="A184" s="626"/>
      <c r="B184" s="624"/>
      <c r="C184" s="104">
        <f>'натур показатели инновации+добр'!C170</f>
        <v>0</v>
      </c>
      <c r="D184" s="63">
        <f>'натур показатели инновации+добр'!D170</f>
        <v>0</v>
      </c>
      <c r="E184" s="161">
        <f>'патриотика0,3625'!D288</f>
        <v>0.36249999999999999</v>
      </c>
    </row>
    <row r="185" spans="1:5" ht="22.5" hidden="1" customHeight="1" x14ac:dyDescent="0.25">
      <c r="A185" s="626"/>
      <c r="B185" s="624"/>
      <c r="C185" s="104">
        <f>'натур показатели инновации+добр'!C171</f>
        <v>0</v>
      </c>
      <c r="D185" s="63">
        <f>'натур показатели инновации+добр'!D171</f>
        <v>0</v>
      </c>
      <c r="E185" s="161">
        <f>'патриотика0,3625'!D289</f>
        <v>0.36249999999999999</v>
      </c>
    </row>
    <row r="186" spans="1:5" hidden="1" x14ac:dyDescent="0.25">
      <c r="A186" s="626"/>
      <c r="B186" s="624"/>
      <c r="C186" s="104">
        <f>'натур показатели инновации+добр'!C172</f>
        <v>0</v>
      </c>
      <c r="D186" s="63">
        <f>'натур показатели инновации+добр'!D172</f>
        <v>0</v>
      </c>
      <c r="E186" s="161">
        <f>'патриотика0,3625'!D290</f>
        <v>0.36249999999999999</v>
      </c>
    </row>
    <row r="187" spans="1:5" hidden="1" x14ac:dyDescent="0.25">
      <c r="A187" s="626"/>
      <c r="B187" s="624"/>
      <c r="C187" s="104">
        <f>'натур показатели инновации+добр'!C173</f>
        <v>0</v>
      </c>
      <c r="D187" s="63">
        <f>'натур показатели инновации+добр'!D173</f>
        <v>0</v>
      </c>
      <c r="E187" s="161">
        <f>'патриотика0,3625'!D291</f>
        <v>0.36249999999999999</v>
      </c>
    </row>
    <row r="188" spans="1:5" hidden="1" x14ac:dyDescent="0.25">
      <c r="A188" s="626"/>
      <c r="B188" s="624"/>
      <c r="C188" s="104">
        <f>'натур показатели инновации+добр'!C174</f>
        <v>0</v>
      </c>
      <c r="D188" s="63">
        <f>'натур показатели инновации+добр'!D174</f>
        <v>0</v>
      </c>
      <c r="E188" s="161">
        <f>'патриотика0,3625'!D292</f>
        <v>0.36249999999999999</v>
      </c>
    </row>
    <row r="189" spans="1:5" hidden="1" x14ac:dyDescent="0.25">
      <c r="A189" s="626"/>
      <c r="B189" s="624"/>
      <c r="C189" s="104">
        <f>'натур показатели инновации+добр'!C175</f>
        <v>0</v>
      </c>
      <c r="D189" s="63">
        <f>'натур показатели инновации+добр'!D175</f>
        <v>0</v>
      </c>
      <c r="E189" s="161">
        <f>'патриотика0,3625'!D293</f>
        <v>0.36249999999999999</v>
      </c>
    </row>
    <row r="190" spans="1:5" hidden="1" x14ac:dyDescent="0.25">
      <c r="A190" s="626"/>
      <c r="B190" s="624"/>
      <c r="C190" s="104">
        <f>'натур показатели инновации+добр'!C176</f>
        <v>0</v>
      </c>
      <c r="D190" s="63">
        <f>'натур показатели инновации+добр'!D176</f>
        <v>0</v>
      </c>
      <c r="E190" s="161">
        <f>'патриотика0,3625'!D294</f>
        <v>0.36249999999999999</v>
      </c>
    </row>
    <row r="191" spans="1:5" hidden="1" x14ac:dyDescent="0.25">
      <c r="A191" s="626"/>
      <c r="B191" s="624"/>
      <c r="C191" s="104">
        <f>'натур показатели инновации+добр'!C177</f>
        <v>0</v>
      </c>
      <c r="D191" s="63">
        <f>'натур показатели инновации+добр'!D177</f>
        <v>0</v>
      </c>
      <c r="E191" s="161">
        <f>'патриотика0,3625'!D295</f>
        <v>0.36249999999999999</v>
      </c>
    </row>
    <row r="192" spans="1:5" ht="22.5" hidden="1" customHeight="1" x14ac:dyDescent="0.25">
      <c r="A192" s="626"/>
      <c r="B192" s="624"/>
      <c r="C192" s="104">
        <f>'натур показатели инновации+добр'!C178</f>
        <v>0</v>
      </c>
      <c r="D192" s="63">
        <f>'натур показатели инновации+добр'!D178</f>
        <v>0</v>
      </c>
      <c r="E192" s="161">
        <f>'патриотика0,3625'!D296</f>
        <v>0.36249999999999999</v>
      </c>
    </row>
    <row r="193" spans="1:5" hidden="1" x14ac:dyDescent="0.25">
      <c r="A193" s="626"/>
      <c r="B193" s="624"/>
      <c r="C193" s="104">
        <f>'натур показатели инновации+добр'!C179</f>
        <v>0</v>
      </c>
      <c r="D193" s="63">
        <f>'натур показатели инновации+добр'!D179</f>
        <v>0</v>
      </c>
      <c r="E193" s="161">
        <f>'патриотика0,3625'!D297</f>
        <v>0.36249999999999999</v>
      </c>
    </row>
    <row r="194" spans="1:5" hidden="1" x14ac:dyDescent="0.25">
      <c r="A194" s="626"/>
      <c r="B194" s="624"/>
      <c r="C194" s="104">
        <f>'натур показатели инновации+добр'!C180</f>
        <v>0</v>
      </c>
      <c r="D194" s="63">
        <f>'натур показатели инновации+добр'!D180</f>
        <v>0</v>
      </c>
      <c r="E194" s="161">
        <f>'патриотика0,3625'!D298</f>
        <v>0.36249999999999999</v>
      </c>
    </row>
    <row r="195" spans="1:5" hidden="1" x14ac:dyDescent="0.25">
      <c r="A195" s="626"/>
      <c r="B195" s="624"/>
      <c r="C195" s="104">
        <f>'натур показатели инновации+добр'!C181</f>
        <v>0</v>
      </c>
      <c r="D195" s="63">
        <f>'натур показатели инновации+добр'!D181</f>
        <v>0</v>
      </c>
      <c r="E195" s="161">
        <f>'патриотика0,3625'!D299</f>
        <v>0.36249999999999999</v>
      </c>
    </row>
    <row r="196" spans="1:5" hidden="1" x14ac:dyDescent="0.25">
      <c r="A196" s="626"/>
      <c r="B196" s="624"/>
      <c r="C196" s="104">
        <f>'натур показатели инновации+добр'!C182</f>
        <v>0</v>
      </c>
      <c r="D196" s="63">
        <f>'натур показатели инновации+добр'!D182</f>
        <v>0</v>
      </c>
      <c r="E196" s="161">
        <f>'патриотика0,3625'!D300</f>
        <v>0.36249999999999999</v>
      </c>
    </row>
    <row r="197" spans="1:5" hidden="1" x14ac:dyDescent="0.25">
      <c r="A197" s="626"/>
      <c r="B197" s="624"/>
      <c r="C197" s="104">
        <f>'натур показатели инновации+добр'!C183</f>
        <v>0</v>
      </c>
      <c r="D197" s="63">
        <f>'натур показатели инновации+добр'!D183</f>
        <v>0</v>
      </c>
      <c r="E197" s="161">
        <f>'патриотика0,3625'!D301</f>
        <v>0.36249999999999999</v>
      </c>
    </row>
    <row r="198" spans="1:5" hidden="1" x14ac:dyDescent="0.25">
      <c r="A198" s="626"/>
      <c r="B198" s="624"/>
      <c r="C198" s="104">
        <f>'натур показатели инновации+добр'!C184</f>
        <v>0</v>
      </c>
      <c r="D198" s="63">
        <f>'натур показатели инновации+добр'!D184</f>
        <v>0</v>
      </c>
      <c r="E198" s="161">
        <f>'патриотика0,3625'!D302</f>
        <v>0.36249999999999999</v>
      </c>
    </row>
    <row r="199" spans="1:5" hidden="1" x14ac:dyDescent="0.25">
      <c r="A199" s="626"/>
      <c r="B199" s="624"/>
      <c r="C199" s="104">
        <f>'натур показатели инновации+добр'!C185</f>
        <v>0</v>
      </c>
      <c r="D199" s="63">
        <f>'натур показатели инновации+добр'!D185</f>
        <v>0</v>
      </c>
      <c r="E199" s="161">
        <f>'патриотика0,3625'!D303</f>
        <v>0.36249999999999999</v>
      </c>
    </row>
    <row r="200" spans="1:5" hidden="1" x14ac:dyDescent="0.25">
      <c r="A200" s="626"/>
      <c r="B200" s="624"/>
      <c r="C200" s="104">
        <f>'натур показатели инновации+добр'!C186</f>
        <v>0</v>
      </c>
      <c r="D200" s="63">
        <f>'натур показатели инновации+добр'!D186</f>
        <v>0</v>
      </c>
      <c r="E200" s="161">
        <f>'патриотика0,3625'!D304</f>
        <v>0.36249999999999999</v>
      </c>
    </row>
    <row r="201" spans="1:5" ht="22.5" hidden="1" customHeight="1" x14ac:dyDescent="0.25">
      <c r="A201" s="626"/>
      <c r="B201" s="624"/>
      <c r="C201" s="104">
        <f>'натур показатели инновации+добр'!C187</f>
        <v>0</v>
      </c>
      <c r="D201" s="63">
        <f>'натур показатели инновации+добр'!D187</f>
        <v>0</v>
      </c>
      <c r="E201" s="161">
        <f>'патриотика0,3625'!D305</f>
        <v>0.36249999999999999</v>
      </c>
    </row>
    <row r="202" spans="1:5" hidden="1" x14ac:dyDescent="0.25">
      <c r="A202" s="626"/>
      <c r="B202" s="624"/>
      <c r="C202" s="104">
        <f>'натур показатели инновации+добр'!C188</f>
        <v>0</v>
      </c>
      <c r="D202" s="63">
        <f>'натур показатели инновации+добр'!D188</f>
        <v>0</v>
      </c>
      <c r="E202" s="161">
        <f>'патриотика0,3625'!D306</f>
        <v>0.36249999999999999</v>
      </c>
    </row>
    <row r="203" spans="1:5" hidden="1" x14ac:dyDescent="0.25">
      <c r="A203" s="626"/>
      <c r="B203" s="624"/>
      <c r="C203" s="104">
        <f>'натур показатели инновации+добр'!C189</f>
        <v>0</v>
      </c>
      <c r="D203" s="63">
        <f>'натур показатели инновации+добр'!D189</f>
        <v>0</v>
      </c>
      <c r="E203" s="161">
        <f>'патриотика0,3625'!D307</f>
        <v>0.36249999999999999</v>
      </c>
    </row>
    <row r="204" spans="1:5" hidden="1" x14ac:dyDescent="0.25">
      <c r="A204" s="626"/>
      <c r="B204" s="624"/>
      <c r="C204" s="104">
        <f>'натур показатели инновации+добр'!C190</f>
        <v>0</v>
      </c>
      <c r="D204" s="63">
        <f>'натур показатели инновации+добр'!D190</f>
        <v>0</v>
      </c>
      <c r="E204" s="161">
        <f>'патриотика0,3625'!D308</f>
        <v>0.36249999999999999</v>
      </c>
    </row>
    <row r="205" spans="1:5" hidden="1" x14ac:dyDescent="0.25">
      <c r="A205" s="626"/>
      <c r="B205" s="624"/>
      <c r="C205" s="104">
        <f>'натур показатели инновации+добр'!C191</f>
        <v>0</v>
      </c>
      <c r="D205" s="63">
        <f>'натур показатели инновации+добр'!D191</f>
        <v>0</v>
      </c>
      <c r="E205" s="161">
        <f>'патриотика0,3625'!D309</f>
        <v>0.36249999999999999</v>
      </c>
    </row>
    <row r="206" spans="1:5" hidden="1" x14ac:dyDescent="0.25">
      <c r="A206" s="626"/>
      <c r="B206" s="624"/>
      <c r="C206" s="104">
        <f>'натур показатели инновации+добр'!C192</f>
        <v>0</v>
      </c>
      <c r="D206" s="63">
        <f>'натур показатели инновации+добр'!D192</f>
        <v>0</v>
      </c>
      <c r="E206" s="161">
        <f>'патриотика0,3625'!D310</f>
        <v>0.36249999999999999</v>
      </c>
    </row>
    <row r="207" spans="1:5" hidden="1" x14ac:dyDescent="0.25">
      <c r="A207" s="626"/>
      <c r="B207" s="624"/>
      <c r="C207" s="104">
        <f>'натур показатели инновации+добр'!C193</f>
        <v>0</v>
      </c>
      <c r="D207" s="63">
        <f>'натур показатели инновации+добр'!D193</f>
        <v>0</v>
      </c>
      <c r="E207" s="161">
        <f>'патриотика0,3625'!D311</f>
        <v>0.36249999999999999</v>
      </c>
    </row>
    <row r="208" spans="1:5" hidden="1" x14ac:dyDescent="0.25">
      <c r="A208" s="626"/>
      <c r="B208" s="624"/>
      <c r="C208" s="104">
        <f>'натур показатели инновации+добр'!C194</f>
        <v>0</v>
      </c>
      <c r="D208" s="63">
        <f>'натур показатели инновации+добр'!D194</f>
        <v>0</v>
      </c>
      <c r="E208" s="161">
        <f>'патриотика0,3625'!D312</f>
        <v>0.36249999999999999</v>
      </c>
    </row>
    <row r="209" spans="1:5" hidden="1" x14ac:dyDescent="0.25">
      <c r="A209" s="626"/>
      <c r="B209" s="624"/>
      <c r="C209" s="104">
        <f>'натур показатели инновации+добр'!C195</f>
        <v>0</v>
      </c>
      <c r="D209" s="63">
        <f>'натур показатели инновации+добр'!D195</f>
        <v>0</v>
      </c>
      <c r="E209" s="161">
        <f>'патриотика0,3625'!D313</f>
        <v>0.36249999999999999</v>
      </c>
    </row>
    <row r="210" spans="1:5" hidden="1" x14ac:dyDescent="0.25">
      <c r="A210" s="626"/>
      <c r="B210" s="624"/>
      <c r="C210" s="104">
        <f>'натур показатели инновации+добр'!C196</f>
        <v>0</v>
      </c>
      <c r="D210" s="63">
        <f>'натур показатели инновации+добр'!D196</f>
        <v>0</v>
      </c>
      <c r="E210" s="161">
        <f>'патриотика0,3625'!D314</f>
        <v>0.36249999999999999</v>
      </c>
    </row>
    <row r="211" spans="1:5" hidden="1" x14ac:dyDescent="0.25">
      <c r="A211" s="626"/>
      <c r="B211" s="624"/>
      <c r="C211" s="104">
        <f>'натур показатели инновации+добр'!C197</f>
        <v>0</v>
      </c>
      <c r="D211" s="63">
        <f>'натур показатели инновации+добр'!D197</f>
        <v>0</v>
      </c>
      <c r="E211" s="161">
        <f>'патриотика0,3625'!D315</f>
        <v>0.36249999999999999</v>
      </c>
    </row>
    <row r="212" spans="1:5" hidden="1" x14ac:dyDescent="0.25">
      <c r="A212" s="626"/>
      <c r="B212" s="624"/>
      <c r="C212" s="104">
        <f>'натур показатели инновации+добр'!C198</f>
        <v>0</v>
      </c>
      <c r="D212" s="63">
        <f>'натур показатели инновации+добр'!D198</f>
        <v>0</v>
      </c>
      <c r="E212" s="161">
        <f>'патриотика0,3625'!D316</f>
        <v>0.36249999999999999</v>
      </c>
    </row>
    <row r="213" spans="1:5" hidden="1" x14ac:dyDescent="0.25">
      <c r="A213" s="626"/>
      <c r="B213" s="624"/>
      <c r="C213" s="104">
        <f>'натур показатели инновации+добр'!C199</f>
        <v>0</v>
      </c>
      <c r="D213" s="63">
        <f>'натур показатели инновации+добр'!D199</f>
        <v>0</v>
      </c>
      <c r="E213" s="161">
        <f>'патриотика0,3625'!D317</f>
        <v>0.36249999999999999</v>
      </c>
    </row>
    <row r="214" spans="1:5" hidden="1" x14ac:dyDescent="0.25">
      <c r="A214" s="626"/>
      <c r="B214" s="624"/>
      <c r="C214" s="104">
        <f>'натур показатели инновации+добр'!C200</f>
        <v>0</v>
      </c>
      <c r="D214" s="63">
        <f>'натур показатели инновации+добр'!D200</f>
        <v>0</v>
      </c>
      <c r="E214" s="161">
        <f>'патриотика0,3625'!D318</f>
        <v>0.36249999999999999</v>
      </c>
    </row>
    <row r="215" spans="1:5" hidden="1" x14ac:dyDescent="0.25">
      <c r="A215" s="626"/>
      <c r="B215" s="624"/>
      <c r="C215" s="104">
        <f>'натур показатели инновации+добр'!C201</f>
        <v>0</v>
      </c>
      <c r="D215" s="63">
        <f>'натур показатели инновации+добр'!D201</f>
        <v>0</v>
      </c>
      <c r="E215" s="161">
        <f>'патриотика0,3625'!D319</f>
        <v>0.36249999999999999</v>
      </c>
    </row>
    <row r="216" spans="1:5" hidden="1" x14ac:dyDescent="0.25">
      <c r="A216" s="626"/>
      <c r="B216" s="624"/>
      <c r="C216" s="104">
        <f>'натур показатели инновации+добр'!C202</f>
        <v>0</v>
      </c>
      <c r="D216" s="63">
        <f>'натур показатели инновации+добр'!D202</f>
        <v>0</v>
      </c>
      <c r="E216" s="161">
        <f>'патриотика0,3625'!D320</f>
        <v>0.36249999999999999</v>
      </c>
    </row>
    <row r="217" spans="1:5" hidden="1" x14ac:dyDescent="0.25">
      <c r="A217" s="626"/>
      <c r="B217" s="624"/>
      <c r="C217" s="104">
        <f>'натур показатели инновации+добр'!C203</f>
        <v>0</v>
      </c>
      <c r="D217" s="63">
        <f>'натур показатели инновации+добр'!D203</f>
        <v>0</v>
      </c>
      <c r="E217" s="161">
        <f>'патриотика0,3625'!D321</f>
        <v>0.36249999999999999</v>
      </c>
    </row>
    <row r="218" spans="1:5" hidden="1" x14ac:dyDescent="0.25">
      <c r="A218" s="626"/>
      <c r="B218" s="624"/>
      <c r="C218" s="104">
        <f>'натур показатели инновации+добр'!C204</f>
        <v>0</v>
      </c>
      <c r="D218" s="63">
        <f>'натур показатели инновации+добр'!D204</f>
        <v>0</v>
      </c>
      <c r="E218" s="161">
        <f>'патриотика0,3625'!D322</f>
        <v>0.36249999999999999</v>
      </c>
    </row>
    <row r="219" spans="1:5" hidden="1" x14ac:dyDescent="0.25">
      <c r="A219" s="626"/>
      <c r="B219" s="624"/>
      <c r="C219" s="104">
        <f>'натур показатели инновации+добр'!C205</f>
        <v>0</v>
      </c>
      <c r="D219" s="63">
        <f>'натур показатели инновации+добр'!D205</f>
        <v>0</v>
      </c>
      <c r="E219" s="161">
        <f>'патриотика0,3625'!D323</f>
        <v>0.36249999999999999</v>
      </c>
    </row>
    <row r="220" spans="1:5" hidden="1" x14ac:dyDescent="0.25">
      <c r="A220" s="626"/>
      <c r="B220" s="624"/>
      <c r="C220" s="104">
        <f>'натур показатели инновации+добр'!C206</f>
        <v>0</v>
      </c>
      <c r="D220" s="63">
        <f>'натур показатели инновации+добр'!D206</f>
        <v>0</v>
      </c>
      <c r="E220" s="161">
        <f>'патриотика0,3625'!D324</f>
        <v>0.36249999999999999</v>
      </c>
    </row>
    <row r="221" spans="1:5" hidden="1" x14ac:dyDescent="0.25">
      <c r="A221" s="626"/>
      <c r="B221" s="624"/>
      <c r="C221" s="104">
        <f>'натур показатели инновации+добр'!C207</f>
        <v>0</v>
      </c>
      <c r="D221" s="63">
        <f>'натур показатели инновации+добр'!D207</f>
        <v>0</v>
      </c>
      <c r="E221" s="161">
        <f>'патриотика0,3625'!D325</f>
        <v>0.36249999999999999</v>
      </c>
    </row>
    <row r="222" spans="1:5" hidden="1" x14ac:dyDescent="0.25">
      <c r="A222" s="626"/>
      <c r="B222" s="624"/>
      <c r="C222" s="104">
        <f>'натур показатели инновации+добр'!C208</f>
        <v>0</v>
      </c>
      <c r="D222" s="63">
        <f>'натур показатели инновации+добр'!D208</f>
        <v>0</v>
      </c>
      <c r="E222" s="161">
        <f>'патриотика0,3625'!D326</f>
        <v>0.36249999999999999</v>
      </c>
    </row>
    <row r="223" spans="1:5" hidden="1" x14ac:dyDescent="0.25">
      <c r="A223" s="626"/>
      <c r="B223" s="624"/>
      <c r="C223" s="104">
        <f>'натур показатели инновации+добр'!C209</f>
        <v>0</v>
      </c>
      <c r="D223" s="63">
        <f>'натур показатели инновации+добр'!D209</f>
        <v>0</v>
      </c>
      <c r="E223" s="161">
        <f>'патриотика0,3625'!D327</f>
        <v>0.36249999999999999</v>
      </c>
    </row>
    <row r="224" spans="1:5" hidden="1" x14ac:dyDescent="0.25">
      <c r="A224" s="626"/>
      <c r="B224" s="624"/>
      <c r="C224" s="104">
        <f>'натур показатели инновации+добр'!C210</f>
        <v>0</v>
      </c>
      <c r="D224" s="63">
        <f>'натур показатели инновации+добр'!D210</f>
        <v>0</v>
      </c>
      <c r="E224" s="161">
        <f>'патриотика0,3625'!D328</f>
        <v>0.36249999999999999</v>
      </c>
    </row>
    <row r="225" spans="1:5" hidden="1" x14ac:dyDescent="0.25">
      <c r="A225" s="626"/>
      <c r="B225" s="624"/>
      <c r="C225" s="104">
        <f>'натур показатели инновации+добр'!C211</f>
        <v>0</v>
      </c>
      <c r="D225" s="63">
        <f>'натур показатели инновации+добр'!D211</f>
        <v>0</v>
      </c>
      <c r="E225" s="161">
        <f>'патриотика0,3625'!D329</f>
        <v>0.36249999999999999</v>
      </c>
    </row>
    <row r="226" spans="1:5" hidden="1" x14ac:dyDescent="0.25">
      <c r="A226" s="626"/>
      <c r="B226" s="624"/>
      <c r="C226" s="104">
        <f>'натур показатели инновации+добр'!C212</f>
        <v>0</v>
      </c>
      <c r="D226" s="63">
        <f>'натур показатели инновации+добр'!D212</f>
        <v>0</v>
      </c>
      <c r="E226" s="161">
        <f>'патриотика0,3625'!D330</f>
        <v>0.36249999999999999</v>
      </c>
    </row>
    <row r="227" spans="1:5" hidden="1" x14ac:dyDescent="0.25">
      <c r="A227" s="626"/>
      <c r="B227" s="624"/>
      <c r="C227" s="104">
        <f>'натур показатели инновации+добр'!C213</f>
        <v>0</v>
      </c>
      <c r="D227" s="63">
        <f>'натур показатели инновации+добр'!D213</f>
        <v>0</v>
      </c>
      <c r="E227" s="161">
        <f>'патриотика0,3625'!D331</f>
        <v>0.36249999999999999</v>
      </c>
    </row>
    <row r="228" spans="1:5" ht="33.75" hidden="1" customHeight="1" x14ac:dyDescent="0.25">
      <c r="A228" s="626"/>
      <c r="B228" s="624"/>
      <c r="C228" s="104">
        <f>'натур показатели инновации+добр'!C214</f>
        <v>0</v>
      </c>
      <c r="D228" s="63">
        <f>'натур показатели инновации+добр'!D214</f>
        <v>0</v>
      </c>
      <c r="E228" s="161">
        <f>'патриотика0,3625'!D332</f>
        <v>0.36249999999999999</v>
      </c>
    </row>
    <row r="229" spans="1:5" hidden="1" x14ac:dyDescent="0.25">
      <c r="A229" s="626"/>
      <c r="B229" s="624"/>
      <c r="C229" s="104">
        <f>'натур показатели инновации+добр'!C215</f>
        <v>0</v>
      </c>
      <c r="D229" s="63">
        <f>'натур показатели инновации+добр'!D215</f>
        <v>0</v>
      </c>
      <c r="E229" s="161">
        <f>'патриотика0,3625'!D333</f>
        <v>0.36249999999999999</v>
      </c>
    </row>
    <row r="230" spans="1:5" hidden="1" x14ac:dyDescent="0.25">
      <c r="A230" s="626"/>
      <c r="B230" s="624"/>
      <c r="C230" s="104">
        <f>'натур показатели инновации+добр'!C216</f>
        <v>0</v>
      </c>
      <c r="D230" s="63">
        <f>'натур показатели инновации+добр'!D216</f>
        <v>0</v>
      </c>
      <c r="E230" s="161">
        <f>'патриотика0,3625'!D334</f>
        <v>0.36249999999999999</v>
      </c>
    </row>
    <row r="231" spans="1:5" hidden="1" x14ac:dyDescent="0.25">
      <c r="A231" s="626"/>
      <c r="B231" s="624"/>
      <c r="C231" s="104">
        <f>'натур показатели инновации+добр'!C217</f>
        <v>0</v>
      </c>
      <c r="D231" s="63">
        <f>'натур показатели инновации+добр'!D217</f>
        <v>0</v>
      </c>
      <c r="E231" s="161">
        <f>'патриотика0,3625'!D335</f>
        <v>0.36249999999999999</v>
      </c>
    </row>
    <row r="232" spans="1:5" hidden="1" x14ac:dyDescent="0.25">
      <c r="A232" s="626"/>
      <c r="B232" s="624"/>
      <c r="C232" s="104">
        <f>'натур показатели инновации+добр'!C218</f>
        <v>0</v>
      </c>
      <c r="D232" s="63">
        <f>'натур показатели инновации+добр'!D218</f>
        <v>0</v>
      </c>
      <c r="E232" s="161">
        <f>'патриотика0,3625'!D336</f>
        <v>0.36249999999999999</v>
      </c>
    </row>
    <row r="233" spans="1:5" hidden="1" x14ac:dyDescent="0.25">
      <c r="A233" s="626"/>
      <c r="B233" s="624"/>
      <c r="C233" s="104">
        <f>'натур показатели инновации+добр'!C219</f>
        <v>0</v>
      </c>
      <c r="D233" s="63">
        <f>'натур показатели инновации+добр'!D219</f>
        <v>0</v>
      </c>
      <c r="E233" s="161">
        <f>'патриотика0,3625'!D337</f>
        <v>0.36249999999999999</v>
      </c>
    </row>
    <row r="234" spans="1:5" hidden="1" x14ac:dyDescent="0.25">
      <c r="A234" s="626"/>
      <c r="B234" s="624"/>
      <c r="C234" s="104">
        <f>'натур показатели инновации+добр'!C220</f>
        <v>0</v>
      </c>
      <c r="D234" s="63">
        <f>'натур показатели инновации+добр'!D220</f>
        <v>0</v>
      </c>
      <c r="E234" s="161">
        <f>'патриотика0,3625'!D338</f>
        <v>0.36249999999999999</v>
      </c>
    </row>
    <row r="235" spans="1:5" hidden="1" x14ac:dyDescent="0.25">
      <c r="A235" s="626"/>
      <c r="B235" s="624"/>
      <c r="C235" s="104">
        <f>'натур показатели инновации+добр'!C221</f>
        <v>0</v>
      </c>
      <c r="D235" s="63">
        <f>'натур показатели инновации+добр'!D221</f>
        <v>0</v>
      </c>
      <c r="E235" s="161">
        <f>'патриотика0,3625'!D339</f>
        <v>0.36249999999999999</v>
      </c>
    </row>
    <row r="236" spans="1:5" hidden="1" x14ac:dyDescent="0.25">
      <c r="A236" s="626"/>
      <c r="B236" s="624"/>
      <c r="C236" s="104">
        <f>'натур показатели инновации+добр'!C222</f>
        <v>0</v>
      </c>
      <c r="D236" s="63">
        <f>'натур показатели инновации+добр'!D222</f>
        <v>0</v>
      </c>
      <c r="E236" s="161">
        <f>'патриотика0,3625'!D340</f>
        <v>0.36249999999999999</v>
      </c>
    </row>
    <row r="237" spans="1:5" hidden="1" x14ac:dyDescent="0.25">
      <c r="A237" s="626"/>
      <c r="B237" s="624"/>
      <c r="C237" s="104">
        <f>'натур показатели инновации+добр'!C223</f>
        <v>0</v>
      </c>
      <c r="D237" s="63">
        <f>'натур показатели инновации+добр'!D223</f>
        <v>0</v>
      </c>
      <c r="E237" s="161">
        <f>'патриотика0,3625'!D341</f>
        <v>0.36249999999999999</v>
      </c>
    </row>
    <row r="238" spans="1:5" hidden="1" x14ac:dyDescent="0.25">
      <c r="A238" s="626"/>
      <c r="B238" s="624"/>
      <c r="C238" s="104">
        <f>'натур показатели инновации+добр'!C224</f>
        <v>0</v>
      </c>
      <c r="D238" s="63">
        <f>'натур показатели инновации+добр'!D224</f>
        <v>0</v>
      </c>
      <c r="E238" s="161">
        <f>'патриотика0,3625'!D342</f>
        <v>0.36249999999999999</v>
      </c>
    </row>
    <row r="239" spans="1:5" hidden="1" x14ac:dyDescent="0.25">
      <c r="A239" s="626"/>
      <c r="B239" s="624"/>
      <c r="C239" s="104">
        <f>'натур показатели инновации+добр'!C225</f>
        <v>0</v>
      </c>
      <c r="D239" s="63">
        <f>'натур показатели инновации+добр'!D225</f>
        <v>0</v>
      </c>
      <c r="E239" s="161">
        <f>'патриотика0,3625'!D343</f>
        <v>0.36249999999999999</v>
      </c>
    </row>
    <row r="240" spans="1:5" hidden="1" x14ac:dyDescent="0.25">
      <c r="A240" s="626"/>
      <c r="B240" s="624"/>
      <c r="C240" s="104">
        <f>'натур показатели инновации+добр'!C226</f>
        <v>0</v>
      </c>
      <c r="D240" s="63">
        <f>'натур показатели инновации+добр'!D226</f>
        <v>0</v>
      </c>
      <c r="E240" s="161">
        <f>'патриотика0,3625'!D344</f>
        <v>0.36249999999999999</v>
      </c>
    </row>
    <row r="241" spans="1:5" hidden="1" x14ac:dyDescent="0.25">
      <c r="A241" s="626"/>
      <c r="B241" s="624"/>
      <c r="C241" s="104">
        <f>'натур показатели инновации+добр'!C227</f>
        <v>0</v>
      </c>
      <c r="D241" s="63">
        <f>'натур показатели инновации+добр'!D227</f>
        <v>0</v>
      </c>
      <c r="E241" s="161">
        <f>'патриотика0,3625'!D345</f>
        <v>0.36249999999999999</v>
      </c>
    </row>
    <row r="242" spans="1:5" hidden="1" x14ac:dyDescent="0.25">
      <c r="A242" s="626"/>
      <c r="B242" s="624"/>
      <c r="C242" s="104">
        <f>'натур показатели инновации+добр'!C228</f>
        <v>0</v>
      </c>
      <c r="D242" s="63">
        <f>'натур показатели инновации+добр'!D228</f>
        <v>0</v>
      </c>
      <c r="E242" s="161">
        <f>'патриотика0,3625'!D346</f>
        <v>0.36249999999999999</v>
      </c>
    </row>
    <row r="243" spans="1:5" hidden="1" x14ac:dyDescent="0.25">
      <c r="A243" s="626"/>
      <c r="B243" s="624"/>
      <c r="C243" s="104">
        <f>'натур показатели инновации+добр'!C229</f>
        <v>0</v>
      </c>
      <c r="D243" s="63">
        <f>'натур показатели инновации+добр'!D229</f>
        <v>0</v>
      </c>
      <c r="E243" s="161">
        <f>'патриотика0,3625'!D347</f>
        <v>0.36249999999999999</v>
      </c>
    </row>
    <row r="244" spans="1:5" hidden="1" x14ac:dyDescent="0.25">
      <c r="A244" s="626"/>
      <c r="B244" s="624"/>
      <c r="C244" s="104">
        <f>'натур показатели инновации+добр'!C230</f>
        <v>0</v>
      </c>
      <c r="D244" s="63">
        <f>'натур показатели инновации+добр'!D230</f>
        <v>0</v>
      </c>
      <c r="E244" s="161">
        <f>'патриотика0,3625'!D348</f>
        <v>0.36249999999999999</v>
      </c>
    </row>
    <row r="245" spans="1:5" hidden="1" x14ac:dyDescent="0.25">
      <c r="A245" s="626"/>
      <c r="B245" s="624"/>
      <c r="C245" s="104">
        <f>'натур показатели инновации+добр'!C231</f>
        <v>0</v>
      </c>
      <c r="D245" s="63">
        <f>'натур показатели инновации+добр'!D231</f>
        <v>0</v>
      </c>
      <c r="E245" s="161">
        <f>'патриотика0,3625'!D349</f>
        <v>0.36249999999999999</v>
      </c>
    </row>
    <row r="246" spans="1:5" hidden="1" x14ac:dyDescent="0.25">
      <c r="A246" s="626"/>
      <c r="B246" s="624"/>
      <c r="C246" s="104">
        <f>'натур показатели инновации+добр'!C232</f>
        <v>0</v>
      </c>
      <c r="D246" s="63">
        <f>'натур показатели инновации+добр'!D232</f>
        <v>0</v>
      </c>
      <c r="E246" s="161">
        <f>'патриотика0,3625'!D350</f>
        <v>0.36249999999999999</v>
      </c>
    </row>
    <row r="247" spans="1:5" hidden="1" x14ac:dyDescent="0.25">
      <c r="A247" s="626"/>
      <c r="B247" s="624"/>
      <c r="C247" s="104">
        <f>'натур показатели инновации+добр'!C233</f>
        <v>0</v>
      </c>
      <c r="D247" s="63">
        <f>'натур показатели инновации+добр'!D233</f>
        <v>0</v>
      </c>
      <c r="E247" s="161">
        <f>'патриотика0,3625'!D351</f>
        <v>0.36249999999999999</v>
      </c>
    </row>
    <row r="248" spans="1:5" hidden="1" x14ac:dyDescent="0.25">
      <c r="A248" s="626"/>
      <c r="B248" s="624"/>
      <c r="C248" s="104">
        <f>'натур показатели инновации+добр'!C234</f>
        <v>0</v>
      </c>
      <c r="D248" s="63">
        <f>'натур показатели инновации+добр'!D234</f>
        <v>0</v>
      </c>
      <c r="E248" s="161">
        <f>'патриотика0,3625'!D352</f>
        <v>0.36249999999999999</v>
      </c>
    </row>
    <row r="249" spans="1:5" hidden="1" x14ac:dyDescent="0.25">
      <c r="A249" s="626"/>
      <c r="B249" s="624"/>
      <c r="C249" s="104">
        <f>'натур показатели инновации+добр'!C235</f>
        <v>0</v>
      </c>
      <c r="D249" s="63">
        <f>'натур показатели инновации+добр'!D235</f>
        <v>0</v>
      </c>
      <c r="E249" s="161">
        <f>'патриотика0,3625'!D353</f>
        <v>0.36249999999999999</v>
      </c>
    </row>
    <row r="250" spans="1:5" hidden="1" x14ac:dyDescent="0.25">
      <c r="A250" s="626"/>
      <c r="B250" s="624"/>
      <c r="C250" s="104">
        <f>'натур показатели инновации+добр'!C236</f>
        <v>0</v>
      </c>
      <c r="D250" s="63">
        <f>'натур показатели инновации+добр'!D236</f>
        <v>0</v>
      </c>
      <c r="E250" s="161">
        <f>'патриотика0,3625'!D354</f>
        <v>0.36249999999999999</v>
      </c>
    </row>
    <row r="251" spans="1:5" hidden="1" x14ac:dyDescent="0.25">
      <c r="A251" s="626"/>
      <c r="B251" s="624"/>
      <c r="C251" s="104">
        <f>'натур показатели инновации+добр'!C237</f>
        <v>0</v>
      </c>
      <c r="D251" s="63">
        <f>'натур показатели инновации+добр'!D237</f>
        <v>0</v>
      </c>
      <c r="E251" s="161">
        <f>'патриотика0,3625'!D355</f>
        <v>0.36249999999999999</v>
      </c>
    </row>
    <row r="252" spans="1:5" hidden="1" x14ac:dyDescent="0.25">
      <c r="A252" s="626"/>
      <c r="B252" s="624"/>
      <c r="C252" s="104">
        <f>'натур показатели инновации+добр'!C238</f>
        <v>0</v>
      </c>
      <c r="D252" s="63">
        <f>'натур показатели инновации+добр'!D238</f>
        <v>0</v>
      </c>
      <c r="E252" s="161">
        <f>'патриотика0,3625'!D356</f>
        <v>0.36249999999999999</v>
      </c>
    </row>
    <row r="253" spans="1:5" hidden="1" x14ac:dyDescent="0.25">
      <c r="A253" s="626"/>
      <c r="B253" s="624"/>
      <c r="C253" s="104">
        <f>'натур показатели инновации+добр'!C239</f>
        <v>0</v>
      </c>
      <c r="D253" s="63">
        <f>'натур показатели инновации+добр'!D239</f>
        <v>0</v>
      </c>
      <c r="E253" s="161">
        <f>'патриотика0,3625'!D357</f>
        <v>0.36249999999999999</v>
      </c>
    </row>
    <row r="254" spans="1:5" hidden="1" x14ac:dyDescent="0.25">
      <c r="A254" s="626"/>
      <c r="B254" s="624"/>
      <c r="C254" s="104">
        <f>'натур показатели инновации+добр'!C240</f>
        <v>0</v>
      </c>
      <c r="D254" s="63">
        <f>'натур показатели инновации+добр'!D240</f>
        <v>0</v>
      </c>
      <c r="E254" s="161">
        <f>'патриотика0,3625'!D358</f>
        <v>0.36249999999999999</v>
      </c>
    </row>
    <row r="255" spans="1:5" hidden="1" x14ac:dyDescent="0.25">
      <c r="A255" s="626"/>
      <c r="B255" s="624"/>
      <c r="C255" s="104">
        <f>'натур показатели инновации+добр'!C241</f>
        <v>0</v>
      </c>
      <c r="D255" s="63">
        <f>'натур показатели инновации+добр'!D241</f>
        <v>0</v>
      </c>
      <c r="E255" s="161">
        <f>'патриотика0,3625'!D359</f>
        <v>0.36249999999999999</v>
      </c>
    </row>
    <row r="256" spans="1:5" hidden="1" x14ac:dyDescent="0.25">
      <c r="A256" s="626"/>
      <c r="B256" s="624"/>
      <c r="C256" s="104">
        <f>'натур показатели инновации+добр'!C242</f>
        <v>0</v>
      </c>
      <c r="D256" s="63">
        <f>'натур показатели инновации+добр'!D242</f>
        <v>0</v>
      </c>
      <c r="E256" s="161">
        <f>'патриотика0,3625'!D360</f>
        <v>0.36249999999999999</v>
      </c>
    </row>
    <row r="257" spans="1:5" hidden="1" x14ac:dyDescent="0.25">
      <c r="A257" s="626"/>
      <c r="B257" s="624"/>
      <c r="C257" s="104">
        <f>'натур показатели инновации+добр'!C243</f>
        <v>0</v>
      </c>
      <c r="D257" s="63">
        <f>'натур показатели инновации+добр'!D243</f>
        <v>0</v>
      </c>
      <c r="E257" s="161">
        <f>'патриотика0,3625'!D361</f>
        <v>0.36249999999999999</v>
      </c>
    </row>
    <row r="258" spans="1:5" hidden="1" x14ac:dyDescent="0.25">
      <c r="A258" s="626"/>
      <c r="B258" s="624"/>
      <c r="C258" s="104">
        <f>'натур показатели инновации+добр'!C244</f>
        <v>0</v>
      </c>
      <c r="D258" s="63">
        <f>'натур показатели инновации+добр'!D244</f>
        <v>0</v>
      </c>
      <c r="E258" s="161">
        <f>'патриотика0,3625'!D362</f>
        <v>0.36249999999999999</v>
      </c>
    </row>
    <row r="259" spans="1:5" hidden="1" x14ac:dyDescent="0.25">
      <c r="A259" s="626"/>
      <c r="B259" s="624"/>
      <c r="C259" s="104">
        <f>'натур показатели инновации+добр'!C245</f>
        <v>0</v>
      </c>
      <c r="D259" s="63">
        <f>'натур показатели инновации+добр'!D245</f>
        <v>0</v>
      </c>
      <c r="E259" s="161">
        <f>'патриотика0,3625'!D363</f>
        <v>0.36249999999999999</v>
      </c>
    </row>
    <row r="260" spans="1:5" hidden="1" x14ac:dyDescent="0.25">
      <c r="A260" s="626"/>
      <c r="B260" s="624"/>
      <c r="C260" s="104">
        <f>'натур показатели инновации+добр'!C246</f>
        <v>0</v>
      </c>
      <c r="D260" s="63">
        <f>'натур показатели инновации+добр'!D246</f>
        <v>0</v>
      </c>
      <c r="E260" s="161">
        <f>'патриотика0,3625'!D364</f>
        <v>0.36249999999999999</v>
      </c>
    </row>
    <row r="261" spans="1:5" hidden="1" x14ac:dyDescent="0.25">
      <c r="A261" s="626"/>
      <c r="B261" s="624"/>
      <c r="C261" s="104">
        <f>'натур показатели инновации+добр'!C247</f>
        <v>0</v>
      </c>
      <c r="D261" s="63">
        <f>'натур показатели инновации+добр'!D247</f>
        <v>0</v>
      </c>
      <c r="E261" s="161">
        <f>'патриотика0,3625'!D365</f>
        <v>0.36249999999999999</v>
      </c>
    </row>
    <row r="262" spans="1:5" hidden="1" x14ac:dyDescent="0.25">
      <c r="A262" s="626"/>
      <c r="B262" s="624"/>
      <c r="C262" s="104">
        <f>'натур показатели инновации+добр'!C248</f>
        <v>0</v>
      </c>
      <c r="D262" s="63">
        <f>'натур показатели инновации+добр'!D248</f>
        <v>0</v>
      </c>
      <c r="E262" s="161">
        <f>'патриотика0,3625'!D366</f>
        <v>0.36249999999999999</v>
      </c>
    </row>
    <row r="263" spans="1:5" hidden="1" x14ac:dyDescent="0.25">
      <c r="A263" s="626"/>
      <c r="B263" s="624"/>
      <c r="C263" s="104">
        <f>'натур показатели инновации+добр'!C249</f>
        <v>0</v>
      </c>
      <c r="D263" s="63">
        <f>'натур показатели инновации+добр'!D249</f>
        <v>0</v>
      </c>
      <c r="E263" s="161">
        <f>'патриотика0,3625'!D367</f>
        <v>0.36249999999999999</v>
      </c>
    </row>
    <row r="264" spans="1:5" hidden="1" x14ac:dyDescent="0.25">
      <c r="A264" s="626"/>
      <c r="B264" s="624"/>
      <c r="C264" s="104">
        <f>'натур показатели инновации+добр'!C250</f>
        <v>0</v>
      </c>
      <c r="D264" s="63">
        <f>'натур показатели инновации+добр'!D250</f>
        <v>0</v>
      </c>
      <c r="E264" s="161">
        <f>'патриотика0,3625'!D368</f>
        <v>0.36249999999999999</v>
      </c>
    </row>
    <row r="265" spans="1:5" hidden="1" x14ac:dyDescent="0.25">
      <c r="A265" s="626"/>
      <c r="B265" s="624"/>
      <c r="C265" s="104">
        <f>'натур показатели инновации+добр'!C251</f>
        <v>0</v>
      </c>
      <c r="D265" s="63">
        <f>'натур показатели инновации+добр'!D251</f>
        <v>0</v>
      </c>
      <c r="E265" s="161">
        <f>'патриотика0,3625'!D369</f>
        <v>0.36249999999999999</v>
      </c>
    </row>
    <row r="266" spans="1:5" hidden="1" x14ac:dyDescent="0.25">
      <c r="A266" s="626"/>
      <c r="B266" s="624"/>
      <c r="C266" s="104">
        <f>'натур показатели инновации+добр'!C252</f>
        <v>0</v>
      </c>
      <c r="D266" s="63">
        <f>'натур показатели инновации+добр'!D252</f>
        <v>0</v>
      </c>
      <c r="E266" s="161">
        <f>'патриотика0,3625'!D370</f>
        <v>0.36249999999999999</v>
      </c>
    </row>
    <row r="267" spans="1:5" hidden="1" x14ac:dyDescent="0.25">
      <c r="A267" s="626"/>
      <c r="B267" s="624"/>
      <c r="C267" s="104">
        <f>'натур показатели инновации+добр'!C253</f>
        <v>0</v>
      </c>
      <c r="D267" s="63">
        <f>'натур показатели инновации+добр'!D253</f>
        <v>0</v>
      </c>
      <c r="E267" s="161">
        <f>'патриотика0,3625'!D371</f>
        <v>0.36249999999999999</v>
      </c>
    </row>
    <row r="268" spans="1:5" hidden="1" x14ac:dyDescent="0.25">
      <c r="A268" s="626"/>
      <c r="B268" s="624"/>
      <c r="C268" s="104">
        <f>'натур показатели инновации+добр'!C254</f>
        <v>0</v>
      </c>
      <c r="D268" s="63">
        <f>'натур показатели инновации+добр'!D254</f>
        <v>0</v>
      </c>
      <c r="E268" s="161">
        <f>'патриотика0,3625'!D372</f>
        <v>0.36249999999999999</v>
      </c>
    </row>
    <row r="269" spans="1:5" hidden="1" x14ac:dyDescent="0.25">
      <c r="A269" s="626"/>
      <c r="B269" s="624"/>
      <c r="C269" s="104">
        <f>'натур показатели инновации+добр'!C255</f>
        <v>0</v>
      </c>
      <c r="D269" s="63">
        <f>'натур показатели инновации+добр'!D255</f>
        <v>0</v>
      </c>
      <c r="E269" s="161">
        <f>'патриотика0,3625'!D373</f>
        <v>0.36249999999999999</v>
      </c>
    </row>
    <row r="270" spans="1:5" hidden="1" x14ac:dyDescent="0.25">
      <c r="A270" s="626"/>
      <c r="B270" s="624"/>
      <c r="C270" s="104">
        <f>'натур показатели инновации+добр'!C256</f>
        <v>0</v>
      </c>
      <c r="D270" s="63">
        <f>'натур показатели инновации+добр'!D256</f>
        <v>0</v>
      </c>
      <c r="E270" s="161">
        <f>'патриотика0,3625'!D374</f>
        <v>0.36249999999999999</v>
      </c>
    </row>
    <row r="271" spans="1:5" hidden="1" x14ac:dyDescent="0.25">
      <c r="A271" s="626"/>
      <c r="B271" s="624"/>
      <c r="C271" s="104">
        <f>'натур показатели инновации+добр'!C257</f>
        <v>0</v>
      </c>
      <c r="D271" s="63">
        <f>'натур показатели инновации+добр'!D257</f>
        <v>0</v>
      </c>
      <c r="E271" s="161">
        <f>'патриотика0,3625'!D375</f>
        <v>0.36249999999999999</v>
      </c>
    </row>
    <row r="272" spans="1:5" hidden="1" x14ac:dyDescent="0.25">
      <c r="A272" s="626"/>
      <c r="B272" s="624"/>
      <c r="C272" s="104">
        <f>'натур показатели инновации+добр'!C258</f>
        <v>0</v>
      </c>
      <c r="D272" s="63">
        <f>'натур показатели инновации+добр'!D258</f>
        <v>0</v>
      </c>
      <c r="E272" s="161">
        <f>'патриотика0,3625'!D376</f>
        <v>0.36249999999999999</v>
      </c>
    </row>
    <row r="273" spans="1:5" hidden="1" x14ac:dyDescent="0.25">
      <c r="A273" s="626"/>
      <c r="B273" s="624"/>
      <c r="C273" s="104">
        <f>'натур показатели инновации+добр'!C259</f>
        <v>0</v>
      </c>
      <c r="D273" s="63">
        <f>'натур показатели инновации+добр'!D259</f>
        <v>0</v>
      </c>
      <c r="E273" s="161">
        <f>'патриотика0,3625'!D377</f>
        <v>0.36249999999999999</v>
      </c>
    </row>
    <row r="274" spans="1:5" hidden="1" x14ac:dyDescent="0.25">
      <c r="A274" s="626"/>
      <c r="B274" s="624"/>
      <c r="C274" s="104">
        <f>'натур показатели инновации+добр'!C260</f>
        <v>0</v>
      </c>
      <c r="D274" s="63">
        <f>'натур показатели инновации+добр'!D260</f>
        <v>0</v>
      </c>
      <c r="E274" s="161">
        <f>'патриотика0,3625'!D378</f>
        <v>0.36249999999999999</v>
      </c>
    </row>
    <row r="275" spans="1:5" hidden="1" x14ac:dyDescent="0.25">
      <c r="A275" s="626"/>
      <c r="B275" s="624"/>
      <c r="C275" s="104">
        <f>'натур показатели инновации+добр'!C261</f>
        <v>0</v>
      </c>
      <c r="D275" s="63">
        <f>'натур показатели инновации+добр'!D261</f>
        <v>0</v>
      </c>
      <c r="E275" s="161">
        <f>'патриотика0,3625'!D379</f>
        <v>0.36249999999999999</v>
      </c>
    </row>
    <row r="276" spans="1:5" hidden="1" x14ac:dyDescent="0.25">
      <c r="A276" s="626"/>
      <c r="B276" s="624"/>
      <c r="C276" s="104">
        <f>'натур показатели инновации+добр'!C262</f>
        <v>0</v>
      </c>
      <c r="D276" s="63">
        <f>'натур показатели инновации+добр'!D262</f>
        <v>0</v>
      </c>
      <c r="E276" s="161">
        <f>'патриотика0,3625'!D380</f>
        <v>0.36249999999999999</v>
      </c>
    </row>
    <row r="277" spans="1:5" hidden="1" x14ac:dyDescent="0.25">
      <c r="A277" s="626"/>
      <c r="B277" s="624"/>
      <c r="C277" s="104">
        <f>'натур показатели инновации+добр'!C263</f>
        <v>0</v>
      </c>
      <c r="D277" s="63">
        <f>'натур показатели инновации+добр'!D263</f>
        <v>0</v>
      </c>
      <c r="E277" s="161">
        <f>'патриотика0,3625'!D381</f>
        <v>0.36249999999999999</v>
      </c>
    </row>
    <row r="278" spans="1:5" hidden="1" x14ac:dyDescent="0.25">
      <c r="A278" s="626"/>
      <c r="B278" s="624"/>
      <c r="C278" s="104">
        <f>'натур показатели инновации+добр'!C264</f>
        <v>0</v>
      </c>
      <c r="D278" s="63">
        <f>'натур показатели инновации+добр'!D264</f>
        <v>0</v>
      </c>
      <c r="E278" s="161">
        <f>'патриотика0,3625'!D382</f>
        <v>0.36249999999999999</v>
      </c>
    </row>
    <row r="279" spans="1:5" hidden="1" x14ac:dyDescent="0.25">
      <c r="A279" s="626"/>
      <c r="B279" s="624"/>
      <c r="C279" s="104">
        <f>'натур показатели инновации+добр'!C265</f>
        <v>0</v>
      </c>
      <c r="D279" s="63">
        <f>'натур показатели инновации+добр'!D265</f>
        <v>0</v>
      </c>
      <c r="E279" s="161">
        <f>'патриотика0,3625'!D383</f>
        <v>0.36249999999999999</v>
      </c>
    </row>
    <row r="280" spans="1:5" hidden="1" x14ac:dyDescent="0.25">
      <c r="A280" s="626"/>
      <c r="B280" s="624"/>
      <c r="C280" s="104">
        <f>'натур показатели инновации+добр'!C266</f>
        <v>0</v>
      </c>
      <c r="D280" s="63">
        <f>'натур показатели инновации+добр'!D266</f>
        <v>0</v>
      </c>
      <c r="E280" s="161">
        <f>'патриотика0,3625'!D384</f>
        <v>0.36249999999999999</v>
      </c>
    </row>
    <row r="281" spans="1:5" hidden="1" x14ac:dyDescent="0.25">
      <c r="A281" s="626"/>
      <c r="B281" s="624"/>
      <c r="C281" s="104">
        <f>'натур показатели инновации+добр'!C267</f>
        <v>0</v>
      </c>
      <c r="D281" s="63">
        <f>'натур показатели инновации+добр'!D267</f>
        <v>0</v>
      </c>
      <c r="E281" s="161">
        <f>'патриотика0,3625'!D385</f>
        <v>0.36249999999999999</v>
      </c>
    </row>
    <row r="282" spans="1:5" hidden="1" x14ac:dyDescent="0.25">
      <c r="A282" s="626"/>
      <c r="B282" s="624"/>
      <c r="C282" s="104">
        <f>'натур показатели инновации+добр'!C268</f>
        <v>0</v>
      </c>
      <c r="D282" s="63">
        <f>'натур показатели инновации+добр'!D268</f>
        <v>0</v>
      </c>
      <c r="E282" s="161">
        <f>'патриотика0,3625'!D386</f>
        <v>0.36249999999999999</v>
      </c>
    </row>
    <row r="283" spans="1:5" hidden="1" x14ac:dyDescent="0.25">
      <c r="A283" s="626"/>
      <c r="B283" s="624"/>
      <c r="C283" s="104">
        <f>'натур показатели инновации+добр'!C269</f>
        <v>0</v>
      </c>
      <c r="D283" s="63">
        <f>'натур показатели инновации+добр'!D269</f>
        <v>0</v>
      </c>
      <c r="E283" s="161">
        <f>'патриотика0,3625'!D387</f>
        <v>0.36249999999999999</v>
      </c>
    </row>
    <row r="284" spans="1:5" hidden="1" x14ac:dyDescent="0.25">
      <c r="A284" s="626"/>
      <c r="B284" s="624"/>
      <c r="C284" s="104">
        <f>'натур показатели инновации+добр'!C270</f>
        <v>0</v>
      </c>
      <c r="D284" s="63">
        <f>'натур показатели инновации+добр'!D270</f>
        <v>0</v>
      </c>
      <c r="E284" s="161">
        <f>'патриотика0,3625'!D388</f>
        <v>0.36249999999999999</v>
      </c>
    </row>
    <row r="285" spans="1:5" hidden="1" x14ac:dyDescent="0.25">
      <c r="A285" s="626"/>
      <c r="B285" s="624"/>
      <c r="C285" s="104">
        <f>'натур показатели инновации+добр'!C271</f>
        <v>0</v>
      </c>
      <c r="D285" s="63">
        <f>'натур показатели инновации+добр'!D271</f>
        <v>0</v>
      </c>
      <c r="E285" s="161">
        <f>'патриотика0,3625'!D389</f>
        <v>0.36249999999999999</v>
      </c>
    </row>
    <row r="286" spans="1:5" hidden="1" x14ac:dyDescent="0.25">
      <c r="A286" s="626"/>
      <c r="B286" s="624"/>
      <c r="C286" s="104">
        <f>'натур показатели инновации+добр'!C272</f>
        <v>0</v>
      </c>
      <c r="D286" s="63">
        <f>'натур показатели инновации+добр'!D272</f>
        <v>0</v>
      </c>
      <c r="E286" s="161">
        <f>'патриотика0,3625'!D390</f>
        <v>0.36249999999999999</v>
      </c>
    </row>
    <row r="287" spans="1:5" hidden="1" x14ac:dyDescent="0.25">
      <c r="A287" s="626"/>
      <c r="B287" s="624"/>
      <c r="C287" s="104">
        <f>'натур показатели инновации+добр'!C273</f>
        <v>0</v>
      </c>
      <c r="D287" s="63">
        <f>'натур показатели инновации+добр'!D273</f>
        <v>0</v>
      </c>
      <c r="E287" s="161">
        <f>'патриотика0,3625'!D391</f>
        <v>0.36249999999999999</v>
      </c>
    </row>
    <row r="288" spans="1:5" hidden="1" x14ac:dyDescent="0.25">
      <c r="A288" s="626"/>
      <c r="B288" s="624"/>
      <c r="C288" s="104">
        <f>'натур показатели инновации+добр'!C274</f>
        <v>0</v>
      </c>
      <c r="D288" s="63">
        <f>'натур показатели инновации+добр'!D274</f>
        <v>0</v>
      </c>
      <c r="E288" s="161">
        <f>'патриотика0,3625'!D392</f>
        <v>0.36249999999999999</v>
      </c>
    </row>
    <row r="289" spans="1:5" hidden="1" x14ac:dyDescent="0.25">
      <c r="A289" s="626"/>
      <c r="B289" s="624"/>
      <c r="C289" s="104">
        <f>'натур показатели инновации+добр'!C275</f>
        <v>0</v>
      </c>
      <c r="D289" s="63">
        <f>'натур показатели инновации+добр'!D275</f>
        <v>0</v>
      </c>
      <c r="E289" s="161">
        <f>'патриотика0,3625'!D393</f>
        <v>0.36249999999999999</v>
      </c>
    </row>
    <row r="290" spans="1:5" hidden="1" x14ac:dyDescent="0.25">
      <c r="A290" s="626"/>
      <c r="B290" s="624"/>
      <c r="C290" s="104">
        <f>'натур показатели инновации+добр'!C276</f>
        <v>0</v>
      </c>
      <c r="D290" s="63">
        <f>'натур показатели инновации+добр'!D276</f>
        <v>0</v>
      </c>
      <c r="E290" s="161">
        <f>'патриотика0,3625'!D394</f>
        <v>0.36249999999999999</v>
      </c>
    </row>
    <row r="291" spans="1:5" hidden="1" x14ac:dyDescent="0.25">
      <c r="A291" s="626"/>
      <c r="B291" s="624"/>
      <c r="C291" s="104">
        <f>'натур показатели инновации+добр'!C277</f>
        <v>0</v>
      </c>
      <c r="D291" s="63">
        <f>'натур показатели инновации+добр'!D277</f>
        <v>0</v>
      </c>
      <c r="E291" s="161">
        <f>'патриотика0,3625'!D395</f>
        <v>0.36249999999999999</v>
      </c>
    </row>
    <row r="292" spans="1:5" hidden="1" x14ac:dyDescent="0.25">
      <c r="A292" s="626"/>
      <c r="B292" s="624"/>
      <c r="C292" s="104">
        <f>'натур показатели инновации+добр'!C278</f>
        <v>0</v>
      </c>
      <c r="D292" s="63">
        <f>'натур показатели инновации+добр'!D278</f>
        <v>0</v>
      </c>
      <c r="E292" s="161">
        <f>'патриотика0,3625'!D396</f>
        <v>0.36249999999999999</v>
      </c>
    </row>
    <row r="293" spans="1:5" hidden="1" x14ac:dyDescent="0.25">
      <c r="A293" s="626"/>
      <c r="B293" s="624"/>
      <c r="C293" s="104">
        <f>'натур показатели инновации+добр'!C279</f>
        <v>0</v>
      </c>
      <c r="D293" s="63">
        <f>'натур показатели инновации+добр'!D279</f>
        <v>0</v>
      </c>
      <c r="E293" s="161">
        <f>'патриотика0,3625'!D397</f>
        <v>0.36249999999999999</v>
      </c>
    </row>
    <row r="294" spans="1:5" hidden="1" x14ac:dyDescent="0.25">
      <c r="A294" s="626"/>
      <c r="B294" s="624"/>
      <c r="C294" s="104">
        <f>'натур показатели инновации+добр'!C280</f>
        <v>0</v>
      </c>
      <c r="D294" s="63">
        <f>'натур показатели инновации+добр'!D280</f>
        <v>0</v>
      </c>
      <c r="E294" s="161">
        <f>'патриотика0,3625'!D398</f>
        <v>0.36249999999999999</v>
      </c>
    </row>
    <row r="295" spans="1:5" hidden="1" x14ac:dyDescent="0.25">
      <c r="A295" s="626"/>
      <c r="B295" s="624"/>
      <c r="C295" s="104">
        <f>'натур показатели инновации+добр'!C281</f>
        <v>0</v>
      </c>
      <c r="D295" s="63">
        <f>'натур показатели инновации+добр'!D281</f>
        <v>0</v>
      </c>
      <c r="E295" s="161">
        <f>'патриотика0,3625'!D399</f>
        <v>0.36249999999999999</v>
      </c>
    </row>
    <row r="296" spans="1:5" hidden="1" x14ac:dyDescent="0.25">
      <c r="A296" s="626"/>
      <c r="B296" s="624"/>
      <c r="C296" s="104">
        <f>'натур показатели инновации+добр'!C282</f>
        <v>0</v>
      </c>
      <c r="D296" s="63">
        <f>'натур показатели инновации+добр'!D282</f>
        <v>0</v>
      </c>
      <c r="E296" s="161">
        <f>'патриотика0,3625'!D400</f>
        <v>0.36249999999999999</v>
      </c>
    </row>
    <row r="297" spans="1:5" hidden="1" x14ac:dyDescent="0.25">
      <c r="A297" s="626"/>
      <c r="B297" s="624"/>
      <c r="C297" s="104">
        <f>'натур показатели инновации+добр'!C283</f>
        <v>0</v>
      </c>
      <c r="D297" s="63">
        <f>'натур показатели инновации+добр'!D283</f>
        <v>0</v>
      </c>
      <c r="E297" s="161">
        <f>'патриотика0,3625'!D401</f>
        <v>0.36249999999999999</v>
      </c>
    </row>
    <row r="298" spans="1:5" hidden="1" x14ac:dyDescent="0.25">
      <c r="A298" s="626"/>
      <c r="B298" s="624"/>
      <c r="C298" s="104">
        <f>'натур показатели инновации+добр'!C284</f>
        <v>0</v>
      </c>
      <c r="D298" s="63">
        <f>'натур показатели инновации+добр'!D284</f>
        <v>0</v>
      </c>
      <c r="E298" s="161">
        <f>'патриотика0,3625'!D402</f>
        <v>0.36249999999999999</v>
      </c>
    </row>
    <row r="299" spans="1:5" hidden="1" x14ac:dyDescent="0.25">
      <c r="A299" s="626"/>
      <c r="B299" s="624"/>
      <c r="C299" s="104">
        <f>'натур показатели инновации+добр'!C285</f>
        <v>0</v>
      </c>
      <c r="D299" s="63">
        <f>'натур показатели инновации+добр'!D285</f>
        <v>0</v>
      </c>
      <c r="E299" s="161">
        <f>'патриотика0,3625'!D403</f>
        <v>0.36249999999999999</v>
      </c>
    </row>
    <row r="300" spans="1:5" hidden="1" x14ac:dyDescent="0.25">
      <c r="A300" s="626"/>
      <c r="B300" s="624"/>
      <c r="C300" s="104">
        <f>'натур показатели инновации+добр'!C286</f>
        <v>0</v>
      </c>
      <c r="D300" s="63">
        <f>'натур показатели инновации+добр'!D286</f>
        <v>0</v>
      </c>
      <c r="E300" s="161">
        <f>'патриотика0,3625'!D404</f>
        <v>0.36249999999999999</v>
      </c>
    </row>
    <row r="301" spans="1:5" hidden="1" x14ac:dyDescent="0.25">
      <c r="A301" s="626"/>
      <c r="B301" s="624"/>
      <c r="C301" s="104">
        <f>'натур показатели инновации+добр'!C287</f>
        <v>0</v>
      </c>
      <c r="D301" s="63">
        <f>'натур показатели инновации+добр'!D287</f>
        <v>0</v>
      </c>
      <c r="E301" s="161">
        <f>'патриотика0,3625'!D405</f>
        <v>0.36249999999999999</v>
      </c>
    </row>
    <row r="302" spans="1:5" hidden="1" x14ac:dyDescent="0.25">
      <c r="A302" s="626"/>
      <c r="B302" s="624"/>
      <c r="C302" s="104">
        <f>'натур показатели инновации+добр'!C288</f>
        <v>0</v>
      </c>
      <c r="D302" s="63">
        <f>'натур показатели инновации+добр'!D288</f>
        <v>0</v>
      </c>
      <c r="E302" s="161">
        <f>'патриотика0,3625'!D406</f>
        <v>0.36249999999999999</v>
      </c>
    </row>
    <row r="303" spans="1:5" hidden="1" x14ac:dyDescent="0.25">
      <c r="A303" s="626"/>
      <c r="B303" s="624"/>
      <c r="C303" s="104">
        <f>'натур показатели инновации+добр'!C289</f>
        <v>0</v>
      </c>
      <c r="D303" s="63">
        <f>'натур показатели инновации+добр'!D289</f>
        <v>0</v>
      </c>
      <c r="E303" s="161">
        <f>'патриотика0,3625'!D407</f>
        <v>0.36249999999999999</v>
      </c>
    </row>
    <row r="304" spans="1:5" hidden="1" x14ac:dyDescent="0.25">
      <c r="A304" s="626"/>
      <c r="B304" s="624"/>
      <c r="C304" s="104">
        <f>'натур показатели инновации+добр'!C290</f>
        <v>0</v>
      </c>
      <c r="D304" s="63">
        <f>'натур показатели инновации+добр'!D290</f>
        <v>0</v>
      </c>
      <c r="E304" s="161">
        <f>'патриотика0,3625'!D408</f>
        <v>0.36249999999999999</v>
      </c>
    </row>
    <row r="305" spans="1:5" hidden="1" x14ac:dyDescent="0.25">
      <c r="A305" s="626"/>
      <c r="B305" s="624"/>
      <c r="C305" s="104">
        <f>'натур показатели инновации+добр'!C291</f>
        <v>0</v>
      </c>
      <c r="D305" s="63">
        <f>'натур показатели инновации+добр'!D291</f>
        <v>0</v>
      </c>
      <c r="E305" s="161">
        <f>'патриотика0,3625'!D409</f>
        <v>0.36249999999999999</v>
      </c>
    </row>
    <row r="306" spans="1:5" hidden="1" x14ac:dyDescent="0.25">
      <c r="A306" s="626"/>
      <c r="B306" s="624"/>
      <c r="C306" s="104">
        <f>'натур показатели инновации+добр'!C292</f>
        <v>0</v>
      </c>
      <c r="D306" s="63">
        <f>'натур показатели инновации+добр'!D292</f>
        <v>0</v>
      </c>
      <c r="E306" s="161">
        <f>'патриотика0,3625'!D410</f>
        <v>0.36249999999999999</v>
      </c>
    </row>
    <row r="307" spans="1:5" hidden="1" x14ac:dyDescent="0.25">
      <c r="A307" s="626"/>
      <c r="B307" s="624"/>
      <c r="C307" s="104">
        <f>'натур показатели инновации+добр'!C293</f>
        <v>0</v>
      </c>
      <c r="D307" s="63">
        <f>'натур показатели инновации+добр'!D293</f>
        <v>0</v>
      </c>
      <c r="E307" s="161">
        <f>'патриотика0,3625'!D411</f>
        <v>0.36249999999999999</v>
      </c>
    </row>
    <row r="308" spans="1:5" hidden="1" x14ac:dyDescent="0.25">
      <c r="A308" s="626"/>
      <c r="B308" s="624"/>
      <c r="C308" s="104">
        <f>'натур показатели инновации+добр'!C294</f>
        <v>0</v>
      </c>
      <c r="D308" s="63" t="s">
        <v>82</v>
      </c>
      <c r="E308" s="161">
        <f>'патриотика0,3625'!D412</f>
        <v>0.36249999999999999</v>
      </c>
    </row>
    <row r="309" spans="1:5" hidden="1" x14ac:dyDescent="0.25">
      <c r="A309" s="626"/>
      <c r="B309" s="624"/>
      <c r="C309" s="104">
        <f>'натур показатели инновации+добр'!C295</f>
        <v>0</v>
      </c>
      <c r="D309" s="63" t="s">
        <v>82</v>
      </c>
      <c r="E309" s="161">
        <f>'патриотика0,3625'!D413</f>
        <v>0.36249999999999999</v>
      </c>
    </row>
    <row r="310" spans="1:5" hidden="1" x14ac:dyDescent="0.25">
      <c r="A310" s="626"/>
      <c r="B310" s="624"/>
      <c r="C310" s="104">
        <f>'натур показатели инновации+добр'!C296</f>
        <v>0</v>
      </c>
      <c r="D310" s="63" t="s">
        <v>82</v>
      </c>
      <c r="E310" s="161">
        <f>'патриотика0,3625'!D414</f>
        <v>0.36249999999999999</v>
      </c>
    </row>
    <row r="311" spans="1:5" hidden="1" x14ac:dyDescent="0.25">
      <c r="A311" s="626"/>
      <c r="B311" s="624"/>
      <c r="C311" s="104">
        <f>'натур показатели инновации+добр'!C297</f>
        <v>0</v>
      </c>
      <c r="D311" s="63" t="s">
        <v>82</v>
      </c>
      <c r="E311" s="161">
        <f>'патриотика0,3625'!D415</f>
        <v>0.36249999999999999</v>
      </c>
    </row>
    <row r="312" spans="1:5" hidden="1" x14ac:dyDescent="0.25">
      <c r="A312" s="626"/>
      <c r="B312" s="624"/>
      <c r="C312" s="104">
        <f>'натур показатели инновации+добр'!C298</f>
        <v>0</v>
      </c>
      <c r="D312" s="63" t="s">
        <v>82</v>
      </c>
      <c r="E312" s="161">
        <f>'патриотика0,3625'!D416</f>
        <v>0.36249999999999999</v>
      </c>
    </row>
    <row r="313" spans="1:5" hidden="1" x14ac:dyDescent="0.25">
      <c r="A313" s="626"/>
      <c r="B313" s="624"/>
      <c r="C313" s="104">
        <f>'натур показатели инновации+добр'!C299</f>
        <v>0</v>
      </c>
      <c r="D313" s="63" t="s">
        <v>82</v>
      </c>
      <c r="E313" s="161">
        <f>'патриотика0,3625'!D417</f>
        <v>0.36249999999999999</v>
      </c>
    </row>
    <row r="314" spans="1:5" hidden="1" x14ac:dyDescent="0.25">
      <c r="A314" s="626"/>
      <c r="B314" s="624"/>
      <c r="C314" s="104">
        <f>'натур показатели инновации+добр'!C300</f>
        <v>0</v>
      </c>
      <c r="D314" s="63" t="s">
        <v>82</v>
      </c>
      <c r="E314" s="161">
        <f>'патриотика0,3625'!D418</f>
        <v>0.36249999999999999</v>
      </c>
    </row>
    <row r="315" spans="1:5" hidden="1" x14ac:dyDescent="0.25">
      <c r="A315" s="626"/>
      <c r="B315" s="624"/>
      <c r="C315" s="104">
        <f>'натур показатели инновации+добр'!C301</f>
        <v>0</v>
      </c>
      <c r="D315" s="63" t="s">
        <v>82</v>
      </c>
      <c r="E315" s="161">
        <f>'патриотика0,3625'!D419</f>
        <v>0.36249999999999999</v>
      </c>
    </row>
    <row r="316" spans="1:5" hidden="1" x14ac:dyDescent="0.25">
      <c r="A316" s="626"/>
      <c r="B316" s="624"/>
      <c r="C316" s="104">
        <f>'натур показатели инновации+добр'!C302</f>
        <v>0</v>
      </c>
      <c r="D316" s="63" t="s">
        <v>82</v>
      </c>
      <c r="E316" s="161">
        <f>'патриотика0,3625'!D420</f>
        <v>0.36249999999999999</v>
      </c>
    </row>
    <row r="317" spans="1:5" hidden="1" x14ac:dyDescent="0.25">
      <c r="A317" s="626"/>
      <c r="B317" s="624"/>
      <c r="C317" s="104">
        <f>'натур показатели инновации+добр'!C303</f>
        <v>0</v>
      </c>
      <c r="D317" s="63" t="s">
        <v>82</v>
      </c>
      <c r="E317" s="161">
        <f>'патриотика0,3625'!D421</f>
        <v>0.36249999999999999</v>
      </c>
    </row>
    <row r="318" spans="1:5" hidden="1" x14ac:dyDescent="0.25">
      <c r="A318" s="626"/>
      <c r="B318" s="624"/>
      <c r="C318" s="104">
        <f>'натур показатели инновации+добр'!C304</f>
        <v>0</v>
      </c>
      <c r="D318" s="63" t="s">
        <v>82</v>
      </c>
      <c r="E318" s="161">
        <f>'патриотика0,3625'!D422</f>
        <v>0.36249999999999999</v>
      </c>
    </row>
    <row r="319" spans="1:5" hidden="1" x14ac:dyDescent="0.25">
      <c r="A319" s="626"/>
      <c r="B319" s="624"/>
      <c r="C319" s="104">
        <f>'натур показатели инновации+добр'!C305</f>
        <v>0</v>
      </c>
      <c r="D319" s="63" t="s">
        <v>82</v>
      </c>
      <c r="E319" s="161">
        <f>'патриотика0,3625'!D423</f>
        <v>0.36249999999999999</v>
      </c>
    </row>
    <row r="320" spans="1:5" hidden="1" x14ac:dyDescent="0.25">
      <c r="A320" s="626"/>
      <c r="B320" s="624"/>
      <c r="C320" s="104">
        <f>'натур показатели инновации+добр'!C306</f>
        <v>0</v>
      </c>
      <c r="D320" s="63" t="s">
        <v>82</v>
      </c>
      <c r="E320" s="161">
        <f>'патриотика0,3625'!D424</f>
        <v>0.36249999999999999</v>
      </c>
    </row>
    <row r="321" spans="1:5" hidden="1" x14ac:dyDescent="0.25">
      <c r="A321" s="626"/>
      <c r="B321" s="624"/>
      <c r="C321" s="104">
        <f>'натур показатели инновации+добр'!C307</f>
        <v>0</v>
      </c>
      <c r="D321" s="63" t="s">
        <v>82</v>
      </c>
      <c r="E321" s="161">
        <f>'патриотика0,3625'!D425</f>
        <v>0.36249999999999999</v>
      </c>
    </row>
    <row r="322" spans="1:5" hidden="1" x14ac:dyDescent="0.25">
      <c r="A322" s="626"/>
      <c r="B322" s="624"/>
      <c r="C322" s="104">
        <f>'натур показатели инновации+добр'!C308</f>
        <v>0</v>
      </c>
      <c r="D322" s="63" t="s">
        <v>82</v>
      </c>
      <c r="E322" s="161">
        <f>'патриотика0,3625'!D426</f>
        <v>0.36249999999999999</v>
      </c>
    </row>
    <row r="323" spans="1:5" hidden="1" x14ac:dyDescent="0.25">
      <c r="A323" s="626"/>
      <c r="B323" s="624"/>
      <c r="C323" s="104">
        <f>'натур показатели инновации+добр'!C309</f>
        <v>0</v>
      </c>
      <c r="D323" s="63" t="s">
        <v>82</v>
      </c>
      <c r="E323" s="161">
        <f>'патриотика0,3625'!D427</f>
        <v>0.36249999999999999</v>
      </c>
    </row>
    <row r="324" spans="1:5" hidden="1" x14ac:dyDescent="0.25">
      <c r="A324" s="626"/>
      <c r="B324" s="624"/>
      <c r="C324" s="104">
        <f>'натур показатели инновации+добр'!C310</f>
        <v>0</v>
      </c>
      <c r="D324" s="63" t="s">
        <v>82</v>
      </c>
      <c r="E324" s="161">
        <f>'патриотика0,3625'!D428</f>
        <v>0.36249999999999999</v>
      </c>
    </row>
    <row r="325" spans="1:5" hidden="1" x14ac:dyDescent="0.25">
      <c r="A325" s="626"/>
      <c r="B325" s="624"/>
      <c r="C325" s="104">
        <f>'натур показатели инновации+добр'!C311</f>
        <v>0</v>
      </c>
      <c r="D325" s="63" t="s">
        <v>82</v>
      </c>
      <c r="E325" s="161">
        <f>'патриотика0,3625'!D429</f>
        <v>0.36249999999999999</v>
      </c>
    </row>
    <row r="326" spans="1:5" hidden="1" x14ac:dyDescent="0.25">
      <c r="A326" s="626"/>
      <c r="B326" s="624"/>
      <c r="C326" s="104">
        <f>'натур показатели инновации+добр'!C312</f>
        <v>0</v>
      </c>
      <c r="D326" s="63" t="s">
        <v>82</v>
      </c>
      <c r="E326" s="161">
        <f>'патриотика0,3625'!D430</f>
        <v>0.36249999999999999</v>
      </c>
    </row>
    <row r="327" spans="1:5" hidden="1" x14ac:dyDescent="0.25">
      <c r="A327" s="626"/>
      <c r="B327" s="624"/>
      <c r="C327" s="104">
        <f>'натур показатели инновации+добр'!C313</f>
        <v>0</v>
      </c>
      <c r="D327" s="63" t="s">
        <v>82</v>
      </c>
      <c r="E327" s="161">
        <f>'патриотика0,3625'!D431</f>
        <v>0.36249999999999999</v>
      </c>
    </row>
    <row r="328" spans="1:5" hidden="1" x14ac:dyDescent="0.25">
      <c r="A328" s="626"/>
      <c r="B328" s="624"/>
      <c r="C328" s="104">
        <f>'натур показатели инновации+добр'!C314</f>
        <v>0</v>
      </c>
      <c r="D328" s="63" t="s">
        <v>82</v>
      </c>
      <c r="E328" s="161">
        <f>'патриотика0,3625'!D432</f>
        <v>0.36249999999999999</v>
      </c>
    </row>
    <row r="329" spans="1:5" hidden="1" x14ac:dyDescent="0.25">
      <c r="A329" s="626"/>
      <c r="B329" s="624"/>
      <c r="C329" s="104">
        <f>'натур показатели инновации+добр'!C315</f>
        <v>0</v>
      </c>
      <c r="D329" s="63" t="s">
        <v>82</v>
      </c>
      <c r="E329" s="161">
        <f>'патриотика0,3625'!D433</f>
        <v>0.36249999999999999</v>
      </c>
    </row>
    <row r="330" spans="1:5" hidden="1" x14ac:dyDescent="0.25">
      <c r="A330" s="626"/>
      <c r="B330" s="624"/>
      <c r="C330" s="104">
        <f>'натур показатели инновации+добр'!C316</f>
        <v>0</v>
      </c>
      <c r="D330" s="63" t="s">
        <v>82</v>
      </c>
      <c r="E330" s="161">
        <f>'патриотика0,3625'!D434</f>
        <v>0.36249999999999999</v>
      </c>
    </row>
    <row r="331" spans="1:5" hidden="1" x14ac:dyDescent="0.25">
      <c r="A331" s="626"/>
      <c r="B331" s="624"/>
      <c r="C331" s="104">
        <f>'натур показатели инновации+добр'!C317</f>
        <v>0</v>
      </c>
      <c r="D331" s="63" t="s">
        <v>82</v>
      </c>
      <c r="E331" s="161">
        <f>'патриотика0,3625'!D435</f>
        <v>0.36249999999999999</v>
      </c>
    </row>
    <row r="332" spans="1:5" hidden="1" x14ac:dyDescent="0.25">
      <c r="A332" s="626"/>
      <c r="B332" s="624"/>
      <c r="C332" s="104">
        <f>'натур показатели инновации+добр'!C318</f>
        <v>0</v>
      </c>
      <c r="D332" s="63" t="s">
        <v>82</v>
      </c>
      <c r="E332" s="161">
        <f>'патриотика0,3625'!D436</f>
        <v>0.36249999999999999</v>
      </c>
    </row>
    <row r="333" spans="1:5" hidden="1" x14ac:dyDescent="0.25">
      <c r="A333" s="626"/>
      <c r="B333" s="624"/>
      <c r="C333" s="104">
        <f>'натур показатели инновации+добр'!C319</f>
        <v>0</v>
      </c>
      <c r="D333" s="63" t="s">
        <v>82</v>
      </c>
      <c r="E333" s="161">
        <f>'патриотика0,3625'!D437</f>
        <v>0.36249999999999999</v>
      </c>
    </row>
    <row r="334" spans="1:5" hidden="1" x14ac:dyDescent="0.25">
      <c r="A334" s="626"/>
      <c r="B334" s="624"/>
      <c r="C334" s="104">
        <f>'натур показатели инновации+добр'!C320</f>
        <v>0</v>
      </c>
      <c r="D334" s="63" t="s">
        <v>82</v>
      </c>
      <c r="E334" s="161">
        <f>'патриотика0,3625'!D438</f>
        <v>0.36249999999999999</v>
      </c>
    </row>
    <row r="335" spans="1:5" hidden="1" x14ac:dyDescent="0.25">
      <c r="A335" s="626"/>
      <c r="B335" s="624"/>
      <c r="C335" s="104">
        <f>'натур показатели инновации+добр'!C321</f>
        <v>0</v>
      </c>
      <c r="D335" s="63" t="s">
        <v>82</v>
      </c>
      <c r="E335" s="161">
        <f>'патриотика0,3625'!D439</f>
        <v>0.36249999999999999</v>
      </c>
    </row>
    <row r="336" spans="1:5" hidden="1" x14ac:dyDescent="0.25">
      <c r="A336" s="626"/>
      <c r="B336" s="624"/>
      <c r="C336" s="104">
        <f>'натур показатели инновации+добр'!C322</f>
        <v>0</v>
      </c>
      <c r="D336" s="63" t="s">
        <v>82</v>
      </c>
      <c r="E336" s="161">
        <f>'патриотика0,3625'!D440</f>
        <v>0.36249999999999999</v>
      </c>
    </row>
    <row r="337" spans="1:5" hidden="1" x14ac:dyDescent="0.25">
      <c r="A337" s="626"/>
      <c r="B337" s="624"/>
      <c r="C337" s="104">
        <f>'натур показатели инновации+добр'!C323</f>
        <v>0</v>
      </c>
      <c r="D337" s="63" t="s">
        <v>82</v>
      </c>
      <c r="E337" s="161">
        <f>'патриотика0,3625'!D441</f>
        <v>0.36249999999999999</v>
      </c>
    </row>
    <row r="338" spans="1:5" hidden="1" x14ac:dyDescent="0.25">
      <c r="A338" s="626"/>
      <c r="B338" s="624"/>
      <c r="C338" s="104">
        <f>'натур показатели инновации+добр'!C324</f>
        <v>0</v>
      </c>
      <c r="D338" s="63" t="s">
        <v>82</v>
      </c>
      <c r="E338" s="161">
        <f>'патриотика0,3625'!D442</f>
        <v>0.36249999999999999</v>
      </c>
    </row>
    <row r="339" spans="1:5" hidden="1" x14ac:dyDescent="0.25">
      <c r="A339" s="626"/>
      <c r="B339" s="624"/>
      <c r="C339" s="104">
        <f>'натур показатели инновации+добр'!C325</f>
        <v>0</v>
      </c>
      <c r="D339" s="63" t="s">
        <v>82</v>
      </c>
      <c r="E339" s="161">
        <f>'патриотика0,3625'!D443</f>
        <v>0.36249999999999999</v>
      </c>
    </row>
    <row r="340" spans="1:5" hidden="1" x14ac:dyDescent="0.25">
      <c r="A340" s="626"/>
      <c r="B340" s="624"/>
      <c r="C340" s="104">
        <f>'натур показатели инновации+добр'!C326</f>
        <v>0</v>
      </c>
      <c r="D340" s="63" t="s">
        <v>82</v>
      </c>
      <c r="E340" s="161">
        <f>'патриотика0,3625'!D444</f>
        <v>0.36249999999999999</v>
      </c>
    </row>
    <row r="341" spans="1:5" hidden="1" x14ac:dyDescent="0.25">
      <c r="A341" s="626"/>
      <c r="B341" s="624"/>
      <c r="C341" s="104">
        <f>'натур показатели инновации+добр'!C327</f>
        <v>0</v>
      </c>
      <c r="D341" s="63" t="s">
        <v>82</v>
      </c>
      <c r="E341" s="161">
        <f>'патриотика0,3625'!D445</f>
        <v>0.36249999999999999</v>
      </c>
    </row>
    <row r="342" spans="1:5" hidden="1" x14ac:dyDescent="0.25">
      <c r="A342" s="626"/>
      <c r="B342" s="624"/>
      <c r="C342" s="104">
        <f>'натур показатели инновации+добр'!C328</f>
        <v>0</v>
      </c>
      <c r="D342" s="63" t="s">
        <v>82</v>
      </c>
      <c r="E342" s="161">
        <f>'патриотика0,3625'!D446</f>
        <v>0.36249999999999999</v>
      </c>
    </row>
    <row r="343" spans="1:5" hidden="1" x14ac:dyDescent="0.25">
      <c r="A343" s="626"/>
      <c r="B343" s="624"/>
      <c r="C343" s="104">
        <f>'натур показатели инновации+добр'!C329</f>
        <v>0</v>
      </c>
      <c r="D343" s="63" t="s">
        <v>82</v>
      </c>
      <c r="E343" s="161">
        <f>'патриотика0,3625'!D447</f>
        <v>0.36249999999999999</v>
      </c>
    </row>
    <row r="344" spans="1:5" hidden="1" x14ac:dyDescent="0.25">
      <c r="A344" s="626"/>
      <c r="B344" s="624"/>
      <c r="C344" s="104">
        <f>'натур показатели инновации+добр'!C330</f>
        <v>0</v>
      </c>
      <c r="D344" s="63" t="s">
        <v>82</v>
      </c>
      <c r="E344" s="161">
        <f>'патриотика0,3625'!D448</f>
        <v>0.36249999999999999</v>
      </c>
    </row>
    <row r="345" spans="1:5" hidden="1" x14ac:dyDescent="0.25">
      <c r="A345" s="626"/>
      <c r="B345" s="624"/>
      <c r="C345" s="104">
        <f>'натур показатели инновации+добр'!C331</f>
        <v>0</v>
      </c>
      <c r="D345" s="63" t="s">
        <v>82</v>
      </c>
      <c r="E345" s="161">
        <f>'патриотика0,3625'!D449</f>
        <v>0.36249999999999999</v>
      </c>
    </row>
    <row r="346" spans="1:5" hidden="1" x14ac:dyDescent="0.25">
      <c r="B346" s="624"/>
      <c r="C346" s="104"/>
      <c r="D346" s="63"/>
      <c r="E346" s="161"/>
    </row>
  </sheetData>
  <mergeCells count="18">
    <mergeCell ref="D1:E1"/>
    <mergeCell ref="A3:E3"/>
    <mergeCell ref="A4:E4"/>
    <mergeCell ref="C7:E7"/>
    <mergeCell ref="C8:E8"/>
    <mergeCell ref="B7:B346"/>
    <mergeCell ref="A7:A345"/>
    <mergeCell ref="C50:E50"/>
    <mergeCell ref="C104:E104"/>
    <mergeCell ref="C106:E106"/>
    <mergeCell ref="C51:E51"/>
    <mergeCell ref="C58:E58"/>
    <mergeCell ref="C85:E85"/>
    <mergeCell ref="C93:E93"/>
    <mergeCell ref="C98:E98"/>
    <mergeCell ref="C100:E100"/>
    <mergeCell ref="C11:E11"/>
    <mergeCell ref="C15:E15"/>
  </mergeCells>
  <pageMargins left="0.70866141732283472" right="0.70866141732283472" top="0.19" bottom="0.16" header="0.31496062992125984" footer="0.31496062992125984"/>
  <pageSetup paperSize="9" scale="59" fitToHeight="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57"/>
  <sheetViews>
    <sheetView view="pageBreakPreview" topLeftCell="A216" zoomScale="78" zoomScaleNormal="70" zoomScaleSheetLayoutView="78" zoomScalePageLayoutView="80" workbookViewId="0">
      <selection activeCell="F456" sqref="F456"/>
    </sheetView>
  </sheetViews>
  <sheetFormatPr defaultColWidth="25.375" defaultRowHeight="15.75" x14ac:dyDescent="0.25"/>
  <cols>
    <col min="1" max="1" width="72" style="6" customWidth="1"/>
    <col min="2" max="2" width="19" style="6" customWidth="1"/>
    <col min="3" max="3" width="19" style="6" hidden="1" customWidth="1"/>
    <col min="4" max="4" width="19.25" style="6" customWidth="1"/>
    <col min="5" max="5" width="22" style="6" customWidth="1"/>
    <col min="6" max="6" width="21" style="6" customWidth="1"/>
    <col min="7" max="7" width="23.375" style="6" customWidth="1"/>
    <col min="8" max="16384" width="25.375" style="6"/>
  </cols>
  <sheetData>
    <row r="1" spans="1:122" ht="18.75" x14ac:dyDescent="0.25">
      <c r="A1" s="658" t="s">
        <v>44</v>
      </c>
      <c r="B1" s="658"/>
      <c r="C1" s="658"/>
      <c r="D1" s="658"/>
      <c r="E1" s="658"/>
      <c r="F1" s="658"/>
      <c r="G1" s="658"/>
      <c r="H1" s="658"/>
    </row>
    <row r="2" spans="1:122" ht="18.75" x14ac:dyDescent="0.25">
      <c r="A2" s="327" t="str">
        <f>'таланты+инициативы0,275'!A2</f>
        <v>на 01.01.2024 год</v>
      </c>
      <c r="B2" s="327"/>
      <c r="C2" s="327"/>
      <c r="D2" s="327"/>
      <c r="E2" s="327"/>
      <c r="F2" s="327"/>
      <c r="G2" s="327"/>
      <c r="H2" s="327"/>
    </row>
    <row r="3" spans="1:122" ht="57.6" customHeight="1" x14ac:dyDescent="0.25">
      <c r="A3" s="7" t="s">
        <v>206</v>
      </c>
      <c r="B3" s="644" t="s">
        <v>47</v>
      </c>
      <c r="C3" s="644"/>
      <c r="D3" s="644"/>
      <c r="E3" s="644"/>
      <c r="F3" s="644"/>
      <c r="G3" s="644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 s="403"/>
      <c r="Y3" s="403"/>
      <c r="Z3" s="403"/>
      <c r="AA3" s="403"/>
      <c r="AB3" s="403"/>
      <c r="AC3" s="403"/>
      <c r="AD3" s="403"/>
      <c r="AE3" s="403"/>
      <c r="AF3" s="403"/>
      <c r="AG3" s="403"/>
      <c r="AH3" s="403"/>
      <c r="AI3" s="403"/>
      <c r="AJ3" s="403"/>
      <c r="AK3" s="403"/>
      <c r="AL3" s="403"/>
      <c r="AM3" s="403"/>
      <c r="AN3" s="403"/>
      <c r="AO3" s="403"/>
      <c r="AP3" s="403"/>
      <c r="AQ3" s="403"/>
      <c r="AR3" s="403"/>
      <c r="AS3" s="403"/>
      <c r="AT3" s="403"/>
      <c r="AU3" s="403"/>
      <c r="AV3" s="403"/>
      <c r="AW3" s="403"/>
      <c r="AX3" s="403"/>
      <c r="AY3" s="403"/>
      <c r="AZ3" s="403"/>
      <c r="BA3" s="403"/>
      <c r="BB3" s="403"/>
      <c r="BC3" s="403"/>
      <c r="BD3" s="403"/>
      <c r="BE3" s="403"/>
      <c r="BF3" s="403"/>
      <c r="BG3" s="403"/>
      <c r="BH3" s="403"/>
      <c r="BI3" s="403"/>
      <c r="BJ3" s="403"/>
      <c r="BK3" s="403"/>
      <c r="BL3" s="403"/>
      <c r="BM3" s="403"/>
      <c r="BN3" s="403"/>
      <c r="BO3" s="403"/>
      <c r="BP3" s="403"/>
      <c r="BQ3" s="403"/>
      <c r="BR3" s="403"/>
      <c r="BS3" s="403"/>
      <c r="BT3" s="403"/>
      <c r="BU3" s="403"/>
      <c r="BV3" s="403"/>
      <c r="BW3" s="403"/>
      <c r="BX3" s="403"/>
      <c r="BY3" s="403"/>
      <c r="BZ3" s="403"/>
      <c r="CA3" s="403"/>
      <c r="CB3" s="403"/>
      <c r="CC3" s="403"/>
      <c r="CD3" s="403"/>
      <c r="CE3" s="403"/>
      <c r="CF3" s="403"/>
      <c r="CG3" s="403"/>
      <c r="CH3" s="403"/>
      <c r="CI3" s="403"/>
      <c r="CJ3" s="403"/>
      <c r="CK3" s="403"/>
      <c r="CL3" s="403"/>
      <c r="CM3" s="403"/>
      <c r="CN3" s="403"/>
      <c r="CO3" s="403"/>
      <c r="CP3" s="403"/>
      <c r="CQ3" s="403"/>
      <c r="CR3" s="403"/>
      <c r="CS3" s="403"/>
      <c r="CT3" s="403"/>
      <c r="CU3" s="403"/>
      <c r="CV3" s="403"/>
      <c r="CW3" s="403"/>
      <c r="CX3" s="403"/>
      <c r="CY3" s="403"/>
      <c r="CZ3" s="403"/>
      <c r="DA3" s="403"/>
      <c r="DB3" s="403"/>
      <c r="DC3" s="403"/>
      <c r="DD3" s="403"/>
      <c r="DE3" s="403"/>
      <c r="DF3" s="403"/>
      <c r="DG3" s="403"/>
      <c r="DH3" s="403"/>
      <c r="DI3" s="403"/>
      <c r="DJ3" s="403"/>
      <c r="DK3" s="403"/>
      <c r="DL3" s="403"/>
      <c r="DM3" s="403"/>
      <c r="DN3" s="403"/>
      <c r="DO3" s="403"/>
      <c r="DP3" s="403"/>
      <c r="DQ3" s="403"/>
      <c r="DR3" s="403"/>
    </row>
    <row r="4" spans="1:122" x14ac:dyDescent="0.25">
      <c r="A4" s="664" t="s">
        <v>183</v>
      </c>
      <c r="B4" s="664"/>
      <c r="C4" s="664"/>
      <c r="D4" s="664"/>
      <c r="E4" s="664"/>
    </row>
    <row r="5" spans="1:122" x14ac:dyDescent="0.25">
      <c r="A5" s="665" t="s">
        <v>41</v>
      </c>
      <c r="B5" s="665"/>
      <c r="C5" s="665"/>
      <c r="D5" s="665"/>
      <c r="E5" s="665"/>
    </row>
    <row r="6" spans="1:122" x14ac:dyDescent="0.25">
      <c r="A6" s="665" t="s">
        <v>294</v>
      </c>
      <c r="B6" s="665"/>
      <c r="C6" s="665"/>
      <c r="D6" s="665"/>
      <c r="E6" s="665"/>
    </row>
    <row r="7" spans="1:122" x14ac:dyDescent="0.25">
      <c r="A7" s="542" t="s">
        <v>209</v>
      </c>
      <c r="B7" s="542"/>
      <c r="C7" s="542"/>
      <c r="D7" s="542"/>
      <c r="E7" s="542"/>
    </row>
    <row r="8" spans="1:122" ht="31.15" customHeight="1" x14ac:dyDescent="0.25">
      <c r="A8" s="95" t="s">
        <v>34</v>
      </c>
      <c r="B8" s="64" t="s">
        <v>9</v>
      </c>
      <c r="C8" s="65"/>
      <c r="D8" s="548" t="s">
        <v>10</v>
      </c>
      <c r="E8" s="549"/>
      <c r="F8" s="286" t="s">
        <v>9</v>
      </c>
    </row>
    <row r="9" spans="1:122" x14ac:dyDescent="0.25">
      <c r="A9" s="95"/>
      <c r="B9" s="330"/>
      <c r="C9" s="330"/>
      <c r="D9" s="550" t="str">
        <f>'инновации+добровольчество0,3625'!D10:E10</f>
        <v>Заведующий МЦ</v>
      </c>
      <c r="E9" s="551"/>
      <c r="F9" s="66">
        <v>1</v>
      </c>
    </row>
    <row r="10" spans="1:122" x14ac:dyDescent="0.25">
      <c r="A10" s="64" t="s">
        <v>138</v>
      </c>
      <c r="B10" s="330">
        <v>5.6</v>
      </c>
      <c r="C10" s="330"/>
      <c r="D10" s="552" t="str">
        <f>'[1]2016'!$AE$25</f>
        <v>Водитель</v>
      </c>
      <c r="E10" s="553"/>
      <c r="F10" s="330">
        <v>1</v>
      </c>
    </row>
    <row r="11" spans="1:122" x14ac:dyDescent="0.25">
      <c r="A11" s="64" t="s">
        <v>91</v>
      </c>
      <c r="B11" s="330">
        <v>1</v>
      </c>
      <c r="C11" s="330"/>
      <c r="D11" s="552" t="s">
        <v>85</v>
      </c>
      <c r="E11" s="553"/>
      <c r="F11" s="330">
        <v>0.5</v>
      </c>
    </row>
    <row r="12" spans="1:122" x14ac:dyDescent="0.25">
      <c r="A12" s="95"/>
      <c r="B12" s="330"/>
      <c r="C12" s="330"/>
      <c r="D12" s="552" t="str">
        <f>'[1]2016'!$AE$26</f>
        <v xml:space="preserve">Уборщик служебных помещений </v>
      </c>
      <c r="E12" s="553"/>
      <c r="F12" s="330">
        <v>1</v>
      </c>
    </row>
    <row r="13" spans="1:122" x14ac:dyDescent="0.25">
      <c r="A13" s="289"/>
      <c r="B13" s="330"/>
      <c r="C13" s="442"/>
      <c r="D13" s="289" t="str">
        <f>'таланты+инициативы0,275'!D13</f>
        <v>старший специалист</v>
      </c>
      <c r="E13" s="290"/>
      <c r="F13" s="330">
        <v>1</v>
      </c>
    </row>
    <row r="14" spans="1:122" x14ac:dyDescent="0.25">
      <c r="A14" s="67" t="s">
        <v>55</v>
      </c>
      <c r="B14" s="68">
        <f>SUM(B9:B10)+B11</f>
        <v>6.6</v>
      </c>
      <c r="C14" s="67"/>
      <c r="D14" s="554" t="s">
        <v>55</v>
      </c>
      <c r="E14" s="555"/>
      <c r="F14" s="68">
        <f>SUM(F9:F13)</f>
        <v>4.5</v>
      </c>
    </row>
    <row r="15" spans="1:122" x14ac:dyDescent="0.25">
      <c r="A15" s="8" t="str">
        <f>'таланты+инициативы0,275'!A15:I15</f>
        <v>Затраты на оплату труда работников, непосредственно связанных с выполнением работы</v>
      </c>
    </row>
    <row r="16" spans="1:122" x14ac:dyDescent="0.25">
      <c r="A16" s="660" t="s">
        <v>321</v>
      </c>
      <c r="B16" s="660"/>
      <c r="C16" s="660"/>
      <c r="D16" s="660"/>
      <c r="E16" s="660"/>
      <c r="F16" s="660"/>
    </row>
    <row r="17" spans="1:11" x14ac:dyDescent="0.25">
      <c r="A17" s="9" t="s">
        <v>297</v>
      </c>
      <c r="B17" s="9"/>
      <c r="C17" s="9"/>
      <c r="D17" s="9"/>
    </row>
    <row r="18" spans="1:11" x14ac:dyDescent="0.25">
      <c r="A18" s="661" t="s">
        <v>43</v>
      </c>
      <c r="B18" s="661"/>
      <c r="C18" s="661"/>
      <c r="D18" s="661"/>
      <c r="E18" s="661"/>
      <c r="F18" s="661"/>
    </row>
    <row r="19" spans="1:11" x14ac:dyDescent="0.25">
      <c r="A19" s="659"/>
      <c r="B19" s="659"/>
      <c r="C19" s="328"/>
      <c r="D19" s="148">
        <v>0.36249999999999999</v>
      </c>
      <c r="E19" s="149"/>
    </row>
    <row r="20" spans="1:11" ht="22.9" customHeight="1" x14ac:dyDescent="0.25">
      <c r="A20" s="636" t="s">
        <v>0</v>
      </c>
      <c r="B20" s="636" t="s">
        <v>1</v>
      </c>
      <c r="C20" s="320"/>
      <c r="D20" s="636" t="s">
        <v>2</v>
      </c>
      <c r="E20" s="633" t="s">
        <v>3</v>
      </c>
      <c r="F20" s="635"/>
      <c r="G20" s="636" t="s">
        <v>35</v>
      </c>
      <c r="H20" s="320" t="s">
        <v>5</v>
      </c>
      <c r="I20" s="636" t="s">
        <v>6</v>
      </c>
    </row>
    <row r="21" spans="1:11" ht="31.5" x14ac:dyDescent="0.25">
      <c r="A21" s="636"/>
      <c r="B21" s="636"/>
      <c r="C21" s="320"/>
      <c r="D21" s="636"/>
      <c r="E21" s="320" t="str">
        <f>'таланты+инициативы0,275'!E21</f>
        <v>(1780,6 часа ×</v>
      </c>
      <c r="F21" s="320" t="s">
        <v>300</v>
      </c>
      <c r="G21" s="636"/>
      <c r="H21" s="94" t="s">
        <v>169</v>
      </c>
      <c r="I21" s="636"/>
    </row>
    <row r="22" spans="1:11" x14ac:dyDescent="0.25">
      <c r="A22" s="636"/>
      <c r="B22" s="636"/>
      <c r="C22" s="320"/>
      <c r="D22" s="636"/>
      <c r="E22" s="320" t="s">
        <v>4</v>
      </c>
      <c r="F22" s="150"/>
      <c r="G22" s="636"/>
      <c r="H22" s="320" t="s">
        <v>301</v>
      </c>
      <c r="I22" s="636"/>
    </row>
    <row r="23" spans="1:11" x14ac:dyDescent="0.25">
      <c r="A23" s="636">
        <v>1</v>
      </c>
      <c r="B23" s="636">
        <v>2</v>
      </c>
      <c r="C23" s="320"/>
      <c r="D23" s="636">
        <v>3</v>
      </c>
      <c r="E23" s="636" t="str">
        <f>'таланты+инициативы0,275'!E23:E24</f>
        <v>4 = 3 × 1780,6</v>
      </c>
      <c r="F23" s="637">
        <v>5</v>
      </c>
      <c r="G23" s="503" t="s">
        <v>7</v>
      </c>
      <c r="H23" s="94" t="s">
        <v>170</v>
      </c>
      <c r="I23" s="503" t="s">
        <v>171</v>
      </c>
    </row>
    <row r="24" spans="1:11" x14ac:dyDescent="0.25">
      <c r="A24" s="636"/>
      <c r="B24" s="636"/>
      <c r="C24" s="320"/>
      <c r="D24" s="636"/>
      <c r="E24" s="636"/>
      <c r="F24" s="638"/>
      <c r="G24" s="503"/>
      <c r="H24" s="50">
        <v>1780.6</v>
      </c>
      <c r="I24" s="503"/>
    </row>
    <row r="25" spans="1:11" x14ac:dyDescent="0.25">
      <c r="A25" s="69" t="s">
        <v>91</v>
      </c>
      <c r="B25" s="82">
        <f>'таланты+инициативы0,275'!B25</f>
        <v>81751.199999999997</v>
      </c>
      <c r="C25" s="80"/>
      <c r="D25" s="320">
        <f>1*D19</f>
        <v>0.36249999999999999</v>
      </c>
      <c r="E25" s="70">
        <f>D25*1780.6</f>
        <v>645.46749999999997</v>
      </c>
      <c r="F25" s="71">
        <v>1</v>
      </c>
      <c r="G25" s="70">
        <f>E25/F25</f>
        <v>645.46749999999997</v>
      </c>
      <c r="H25" s="70">
        <f>B25*1.302/1780.6*12</f>
        <v>717.33165719420424</v>
      </c>
      <c r="I25" s="70">
        <f>G25*H25</f>
        <v>463014.27143999998</v>
      </c>
    </row>
    <row r="26" spans="1:11" x14ac:dyDescent="0.25">
      <c r="A26" s="72" t="str">
        <f>A10</f>
        <v>Специалист по работе с молодежью</v>
      </c>
      <c r="B26" s="82">
        <f>'таланты+инициативы0,275'!B26</f>
        <v>64655.3</v>
      </c>
      <c r="C26" s="170"/>
      <c r="D26" s="320">
        <f>D19*5.6</f>
        <v>2.0299999999999998</v>
      </c>
      <c r="E26" s="70">
        <f>D26*1780.6</f>
        <v>3614.6179999999995</v>
      </c>
      <c r="F26" s="71">
        <v>1</v>
      </c>
      <c r="G26" s="70">
        <f>E26/F26</f>
        <v>3614.6179999999995</v>
      </c>
      <c r="H26" s="70">
        <f>B26*1.302/1780.6*12</f>
        <v>567.3224796136135</v>
      </c>
      <c r="I26" s="70">
        <f>G26*H26-179754.11</f>
        <v>1870899.9366160003</v>
      </c>
    </row>
    <row r="27" spans="1:11" ht="18.75" x14ac:dyDescent="0.3">
      <c r="A27" s="633" t="s">
        <v>8</v>
      </c>
      <c r="B27" s="634"/>
      <c r="C27" s="634"/>
      <c r="D27" s="634"/>
      <c r="E27" s="634"/>
      <c r="F27" s="634"/>
      <c r="G27" s="634"/>
      <c r="H27" s="635"/>
      <c r="I27" s="426">
        <f>SUM(I25:I26)</f>
        <v>2333914.2080560001</v>
      </c>
      <c r="J27" s="160">
        <f>I27+I101</f>
        <v>4112914.4345979998</v>
      </c>
      <c r="K27" s="172" t="s">
        <v>102</v>
      </c>
    </row>
    <row r="28" spans="1:11" hidden="1" x14ac:dyDescent="0.25">
      <c r="A28" s="527" t="s">
        <v>164</v>
      </c>
      <c r="B28" s="527"/>
      <c r="C28" s="527"/>
      <c r="D28" s="527"/>
      <c r="E28" s="527"/>
      <c r="F28" s="527"/>
      <c r="G28" s="527"/>
      <c r="H28" s="527"/>
      <c r="I28" s="171"/>
      <c r="J28" s="172"/>
    </row>
    <row r="29" spans="1:11" hidden="1" x14ac:dyDescent="0.25">
      <c r="A29" s="528" t="s">
        <v>58</v>
      </c>
      <c r="B29" s="531" t="s">
        <v>153</v>
      </c>
      <c r="C29" s="531"/>
      <c r="D29" s="531" t="s">
        <v>154</v>
      </c>
      <c r="E29" s="531"/>
      <c r="F29" s="531"/>
      <c r="G29" s="556"/>
      <c r="H29" s="556"/>
      <c r="I29" s="171"/>
      <c r="J29" s="172"/>
    </row>
    <row r="30" spans="1:11" ht="16.5" hidden="1" customHeight="1" x14ac:dyDescent="0.25">
      <c r="A30" s="529"/>
      <c r="B30" s="531"/>
      <c r="C30" s="531"/>
      <c r="D30" s="531" t="s">
        <v>155</v>
      </c>
      <c r="E30" s="528" t="s">
        <v>156</v>
      </c>
      <c r="F30" s="639" t="s">
        <v>157</v>
      </c>
      <c r="G30" s="528" t="s">
        <v>163</v>
      </c>
      <c r="H30" s="528" t="s">
        <v>6</v>
      </c>
      <c r="I30" s="171"/>
      <c r="J30" s="172"/>
    </row>
    <row r="31" spans="1:11" hidden="1" x14ac:dyDescent="0.25">
      <c r="A31" s="530"/>
      <c r="B31" s="531"/>
      <c r="C31" s="531"/>
      <c r="D31" s="531"/>
      <c r="E31" s="530"/>
      <c r="F31" s="571"/>
      <c r="G31" s="530"/>
      <c r="H31" s="530"/>
      <c r="I31" s="171"/>
      <c r="J31" s="172"/>
    </row>
    <row r="32" spans="1:11" hidden="1" x14ac:dyDescent="0.25">
      <c r="A32" s="210">
        <v>1</v>
      </c>
      <c r="B32" s="504">
        <v>2</v>
      </c>
      <c r="C32" s="505"/>
      <c r="D32" s="210">
        <v>3</v>
      </c>
      <c r="E32" s="210">
        <v>4</v>
      </c>
      <c r="F32" s="210">
        <v>5</v>
      </c>
      <c r="G32" s="210">
        <v>6</v>
      </c>
      <c r="H32" s="210">
        <v>7</v>
      </c>
      <c r="I32" s="171"/>
      <c r="J32" s="172"/>
    </row>
    <row r="33" spans="1:11" hidden="1" x14ac:dyDescent="0.25">
      <c r="A33" s="209" t="s">
        <v>91</v>
      </c>
      <c r="B33" s="209">
        <v>0.39300000000000002</v>
      </c>
      <c r="C33" s="293">
        <v>1</v>
      </c>
      <c r="D33" s="143">
        <v>2074.6</v>
      </c>
      <c r="E33" s="105">
        <f t="shared" ref="E33:E34" si="0">D33*12</f>
        <v>24895.199999999997</v>
      </c>
      <c r="F33" s="143">
        <f>18363.9*0.393</f>
        <v>7217.0127000000011</v>
      </c>
      <c r="G33" s="174">
        <f>F33*30.2%</f>
        <v>2179.5378354000004</v>
      </c>
      <c r="H33" s="174">
        <f>F33+G33</f>
        <v>9396.5505354000015</v>
      </c>
      <c r="I33" s="171"/>
      <c r="J33" s="172"/>
    </row>
    <row r="34" spans="1:11" ht="15.6" hidden="1" customHeight="1" x14ac:dyDescent="0.25">
      <c r="A34" s="209" t="s">
        <v>159</v>
      </c>
      <c r="B34" s="504">
        <f>5.6*0.393</f>
        <v>2.2008000000000001</v>
      </c>
      <c r="C34" s="505"/>
      <c r="D34" s="143">
        <f>1302.85*B34</f>
        <v>2867.3122800000001</v>
      </c>
      <c r="E34" s="105">
        <f t="shared" si="0"/>
        <v>34407.747360000001</v>
      </c>
      <c r="F34" s="143">
        <f>64311.87*0.393</f>
        <v>25274.564910000001</v>
      </c>
      <c r="G34" s="174">
        <f>F34*30.2%</f>
        <v>7632.9186028200002</v>
      </c>
      <c r="H34" s="174">
        <f>F34+G34</f>
        <v>32907.483512819999</v>
      </c>
    </row>
    <row r="35" spans="1:11" ht="18.75" hidden="1" x14ac:dyDescent="0.25">
      <c r="A35" s="291"/>
      <c r="B35" s="506">
        <f>SUM(B33:C34)</f>
        <v>3.5937999999999999</v>
      </c>
      <c r="C35" s="506"/>
      <c r="D35" s="120">
        <f>SUM(D33:D34)</f>
        <v>4941.9122800000005</v>
      </c>
      <c r="E35" s="120">
        <f>SUM(E33:E34)</f>
        <v>59302.947359999998</v>
      </c>
      <c r="F35" s="120">
        <f>SUM(F33:F34)</f>
        <v>32491.57761</v>
      </c>
      <c r="G35" s="120">
        <f>SUM(G33:G34)</f>
        <v>9812.4564382200006</v>
      </c>
      <c r="H35" s="211"/>
    </row>
    <row r="36" spans="1:11" s="41" customFormat="1" ht="14.45" hidden="1" customHeight="1" x14ac:dyDescent="0.25">
      <c r="A36" s="527" t="s">
        <v>168</v>
      </c>
      <c r="B36" s="527"/>
      <c r="C36" s="527"/>
      <c r="D36" s="527"/>
      <c r="E36" s="527"/>
      <c r="F36" s="527"/>
      <c r="G36" s="527"/>
      <c r="H36" s="527"/>
      <c r="I36" s="144"/>
    </row>
    <row r="37" spans="1:11" s="41" customFormat="1" ht="28.9" hidden="1" customHeight="1" x14ac:dyDescent="0.25">
      <c r="A37" s="528" t="s">
        <v>58</v>
      </c>
      <c r="B37" s="531" t="s">
        <v>153</v>
      </c>
      <c r="C37" s="531"/>
      <c r="D37" s="545" t="s">
        <v>154</v>
      </c>
      <c r="E37" s="546"/>
      <c r="F37" s="294"/>
    </row>
    <row r="38" spans="1:11" s="41" customFormat="1" ht="14.45" hidden="1" customHeight="1" x14ac:dyDescent="0.25">
      <c r="A38" s="529"/>
      <c r="B38" s="531"/>
      <c r="C38" s="531"/>
      <c r="D38" s="531" t="s">
        <v>155</v>
      </c>
      <c r="E38" s="528" t="s">
        <v>163</v>
      </c>
      <c r="F38" s="528" t="s">
        <v>167</v>
      </c>
    </row>
    <row r="39" spans="1:11" s="41" customFormat="1" ht="15" hidden="1" x14ac:dyDescent="0.25">
      <c r="A39" s="530"/>
      <c r="B39" s="531"/>
      <c r="C39" s="531"/>
      <c r="D39" s="531"/>
      <c r="E39" s="530"/>
      <c r="F39" s="530"/>
    </row>
    <row r="40" spans="1:11" s="41" customFormat="1" ht="15" hidden="1" x14ac:dyDescent="0.25">
      <c r="A40" s="210">
        <v>1</v>
      </c>
      <c r="B40" s="504">
        <v>2</v>
      </c>
      <c r="C40" s="505"/>
      <c r="D40" s="210">
        <v>3</v>
      </c>
      <c r="E40" s="210">
        <v>6</v>
      </c>
      <c r="F40" s="210">
        <v>7</v>
      </c>
    </row>
    <row r="41" spans="1:11" s="41" customFormat="1" ht="15" hidden="1" x14ac:dyDescent="0.25">
      <c r="A41" s="209" t="s">
        <v>159</v>
      </c>
      <c r="B41" s="504">
        <f>B34</f>
        <v>2.2008000000000001</v>
      </c>
      <c r="C41" s="505"/>
      <c r="D41" s="143">
        <v>4218.1400000000003</v>
      </c>
      <c r="E41" s="174">
        <f>D41*30.2%</f>
        <v>1273.8782800000001</v>
      </c>
      <c r="F41" s="174">
        <f>(E41+D41)*B41*12+27.46</f>
        <v>145069.46596748798</v>
      </c>
    </row>
    <row r="42" spans="1:11" s="41" customFormat="1" ht="18.75" hidden="1" x14ac:dyDescent="0.25">
      <c r="A42" s="291"/>
      <c r="B42" s="506">
        <f>SUM(B41:C41)</f>
        <v>2.2008000000000001</v>
      </c>
      <c r="C42" s="506"/>
      <c r="D42" s="120">
        <f>SUM(D41:D41)</f>
        <v>4218.1400000000003</v>
      </c>
      <c r="E42" s="120">
        <f>SUM(E41:E41)</f>
        <v>1273.8782800000001</v>
      </c>
      <c r="F42" s="211"/>
    </row>
    <row r="43" spans="1:11" s="41" customFormat="1" ht="18.75" x14ac:dyDescent="0.25">
      <c r="A43" s="144"/>
      <c r="B43" s="144"/>
      <c r="C43" s="144"/>
      <c r="D43" s="199"/>
      <c r="E43" s="199"/>
      <c r="F43" s="200"/>
      <c r="J43" s="6">
        <v>4112914.45</v>
      </c>
      <c r="K43" s="171" t="s">
        <v>103</v>
      </c>
    </row>
    <row r="44" spans="1:11" x14ac:dyDescent="0.25">
      <c r="D44" s="151">
        <f>D19</f>
        <v>0.36249999999999999</v>
      </c>
      <c r="J44" s="160">
        <f>J43-J27</f>
        <v>1.5402000397443771E-2</v>
      </c>
      <c r="K44" s="171" t="s">
        <v>115</v>
      </c>
    </row>
    <row r="45" spans="1:11" ht="24.6" hidden="1" customHeight="1" x14ac:dyDescent="0.25">
      <c r="A45" s="636" t="s">
        <v>118</v>
      </c>
      <c r="B45" s="636"/>
      <c r="C45" s="320"/>
      <c r="D45" s="320" t="s">
        <v>11</v>
      </c>
      <c r="E45" s="320" t="s">
        <v>46</v>
      </c>
      <c r="F45" s="320" t="s">
        <v>15</v>
      </c>
      <c r="G45" s="325" t="s">
        <v>6</v>
      </c>
    </row>
    <row r="46" spans="1:11" hidden="1" x14ac:dyDescent="0.25">
      <c r="A46" s="633">
        <v>1</v>
      </c>
      <c r="B46" s="635"/>
      <c r="C46" s="321"/>
      <c r="D46" s="320">
        <v>2</v>
      </c>
      <c r="E46" s="71">
        <v>3</v>
      </c>
      <c r="F46" s="320">
        <v>4</v>
      </c>
      <c r="G46" s="74" t="s">
        <v>66</v>
      </c>
    </row>
    <row r="47" spans="1:11" hidden="1" x14ac:dyDescent="0.25">
      <c r="A47" s="640" t="str">
        <f>'инновации+добровольчество0,3625'!A54</f>
        <v>Суточные</v>
      </c>
      <c r="B47" s="641"/>
      <c r="C47" s="323"/>
      <c r="D47" s="320" t="str">
        <f>'инновации+добровольчество0,3625'!D54</f>
        <v>сутки</v>
      </c>
      <c r="E47" s="215">
        <f>D44</f>
        <v>0.36249999999999999</v>
      </c>
      <c r="F47" s="333">
        <f>'инновации+добровольчество0,3625'!F54</f>
        <v>450</v>
      </c>
      <c r="G47" s="76">
        <f>E47*F47</f>
        <v>163.125</v>
      </c>
    </row>
    <row r="48" spans="1:11" hidden="1" x14ac:dyDescent="0.25">
      <c r="A48" s="640" t="str">
        <f>'инновации+добровольчество0,3625'!A55</f>
        <v>Проезд</v>
      </c>
      <c r="B48" s="641"/>
      <c r="C48" s="323"/>
      <c r="D48" s="320" t="str">
        <f>'инновации+добровольчество0,3625'!D55</f>
        <v xml:space="preserve">Ед. </v>
      </c>
      <c r="E48" s="215">
        <f>E47</f>
        <v>0.36249999999999999</v>
      </c>
      <c r="F48" s="333">
        <f>'инновации+добровольчество0,3625'!F55</f>
        <v>9000</v>
      </c>
      <c r="G48" s="76">
        <f>E48*F48</f>
        <v>3262.5</v>
      </c>
    </row>
    <row r="49" spans="1:10" hidden="1" x14ac:dyDescent="0.25">
      <c r="A49" s="640" t="str">
        <f>'инновации+добровольчество0,3625'!A56</f>
        <v xml:space="preserve">Проживание </v>
      </c>
      <c r="B49" s="641"/>
      <c r="C49" s="323"/>
      <c r="D49" s="320" t="str">
        <f>'инновации+добровольчество0,3625'!D56</f>
        <v>сутки</v>
      </c>
      <c r="E49" s="215">
        <f>E47</f>
        <v>0.36249999999999999</v>
      </c>
      <c r="F49" s="333">
        <f>'инновации+добровольчество0,3625'!F56</f>
        <v>2000</v>
      </c>
      <c r="G49" s="76">
        <f>E49*F49</f>
        <v>725</v>
      </c>
    </row>
    <row r="50" spans="1:10" hidden="1" x14ac:dyDescent="0.25">
      <c r="A50" s="322" t="e">
        <f>'инновации+добровольчество0,3625'!#REF!</f>
        <v>#REF!</v>
      </c>
      <c r="B50" s="214"/>
      <c r="C50" s="214"/>
      <c r="D50" s="320" t="e">
        <f>'инновации+добровольчество0,3625'!#REF!</f>
        <v>#REF!</v>
      </c>
      <c r="E50" s="215">
        <f>E47</f>
        <v>0.36249999999999999</v>
      </c>
      <c r="F50" s="333" t="e">
        <f>'инновации+добровольчество0,3625'!#REF!</f>
        <v>#REF!</v>
      </c>
      <c r="G50" s="76">
        <v>0</v>
      </c>
    </row>
    <row r="51" spans="1:10" ht="18.75" hidden="1" x14ac:dyDescent="0.25">
      <c r="A51" s="654" t="s">
        <v>56</v>
      </c>
      <c r="B51" s="655"/>
      <c r="C51" s="655"/>
      <c r="D51" s="655"/>
      <c r="E51" s="655"/>
      <c r="F51" s="656"/>
      <c r="G51" s="260">
        <v>0</v>
      </c>
    </row>
    <row r="52" spans="1:10" x14ac:dyDescent="0.25">
      <c r="A52" s="645" t="s">
        <v>116</v>
      </c>
      <c r="B52" s="645"/>
      <c r="C52" s="645"/>
      <c r="D52" s="645"/>
      <c r="E52" s="645"/>
      <c r="F52" s="645"/>
    </row>
    <row r="53" spans="1:10" ht="15.6" customHeight="1" x14ac:dyDescent="0.25">
      <c r="D53" s="151"/>
      <c r="F53" s="152">
        <v>1</v>
      </c>
    </row>
    <row r="54" spans="1:10" ht="12" customHeight="1" x14ac:dyDescent="0.25">
      <c r="A54" s="636" t="s">
        <v>119</v>
      </c>
      <c r="B54" s="636"/>
      <c r="C54" s="320"/>
      <c r="D54" s="636" t="s">
        <v>11</v>
      </c>
      <c r="E54" s="636" t="s">
        <v>46</v>
      </c>
      <c r="F54" s="636" t="s">
        <v>15</v>
      </c>
      <c r="G54" s="646" t="s">
        <v>6</v>
      </c>
      <c r="J54" s="175"/>
    </row>
    <row r="55" spans="1:10" ht="9" hidden="1" customHeight="1" x14ac:dyDescent="0.25">
      <c r="A55" s="636"/>
      <c r="B55" s="636"/>
      <c r="C55" s="320"/>
      <c r="D55" s="636"/>
      <c r="E55" s="636"/>
      <c r="F55" s="636"/>
      <c r="G55" s="646"/>
      <c r="J55" s="152"/>
    </row>
    <row r="56" spans="1:10" x14ac:dyDescent="0.25">
      <c r="A56" s="636">
        <v>1</v>
      </c>
      <c r="B56" s="636"/>
      <c r="C56" s="320"/>
      <c r="D56" s="320">
        <v>2</v>
      </c>
      <c r="E56" s="320">
        <v>3</v>
      </c>
      <c r="F56" s="320">
        <v>4</v>
      </c>
      <c r="G56" s="268" t="s">
        <v>66</v>
      </c>
    </row>
    <row r="57" spans="1:10" ht="25.5" x14ac:dyDescent="0.25">
      <c r="A57" s="742" t="s">
        <v>219</v>
      </c>
      <c r="B57" s="433"/>
      <c r="C57" s="432"/>
      <c r="D57" s="85"/>
      <c r="E57" s="85"/>
      <c r="F57" s="86"/>
      <c r="G57" s="268"/>
    </row>
    <row r="58" spans="1:10" x14ac:dyDescent="0.25">
      <c r="A58" s="741" t="s">
        <v>217</v>
      </c>
      <c r="B58" s="432"/>
      <c r="C58" s="432"/>
      <c r="D58" s="85" t="s">
        <v>120</v>
      </c>
      <c r="E58" s="85">
        <v>2</v>
      </c>
      <c r="F58" s="86">
        <v>9000</v>
      </c>
      <c r="G58" s="268">
        <f>E58*F58</f>
        <v>18000</v>
      </c>
    </row>
    <row r="59" spans="1:10" x14ac:dyDescent="0.25">
      <c r="A59" s="741" t="s">
        <v>220</v>
      </c>
      <c r="B59" s="432"/>
      <c r="C59" s="432"/>
      <c r="D59" s="85" t="s">
        <v>121</v>
      </c>
      <c r="E59" s="85">
        <v>6</v>
      </c>
      <c r="F59" s="86">
        <v>500</v>
      </c>
      <c r="G59" s="268">
        <f t="shared" ref="G59:G84" si="1">E59*F59</f>
        <v>3000</v>
      </c>
    </row>
    <row r="60" spans="1:10" x14ac:dyDescent="0.25">
      <c r="A60" s="741" t="s">
        <v>221</v>
      </c>
      <c r="B60" s="432"/>
      <c r="C60" s="432"/>
      <c r="D60" s="85" t="s">
        <v>121</v>
      </c>
      <c r="E60" s="85">
        <v>8</v>
      </c>
      <c r="F60" s="86">
        <v>450</v>
      </c>
      <c r="G60" s="268">
        <f t="shared" si="1"/>
        <v>3600</v>
      </c>
    </row>
    <row r="61" spans="1:10" ht="25.5" customHeight="1" x14ac:dyDescent="0.25">
      <c r="A61" s="742" t="s">
        <v>322</v>
      </c>
      <c r="B61" s="433"/>
      <c r="C61" s="432"/>
      <c r="D61" s="85"/>
      <c r="E61" s="85"/>
      <c r="F61" s="86"/>
      <c r="G61" s="268">
        <f t="shared" si="1"/>
        <v>0</v>
      </c>
    </row>
    <row r="62" spans="1:10" x14ac:dyDescent="0.25">
      <c r="A62" s="741" t="s">
        <v>277</v>
      </c>
      <c r="B62" s="432"/>
      <c r="C62" s="432"/>
      <c r="D62" s="85" t="s">
        <v>120</v>
      </c>
      <c r="E62" s="85">
        <v>10</v>
      </c>
      <c r="F62" s="86">
        <v>9000</v>
      </c>
      <c r="G62" s="268">
        <f t="shared" si="1"/>
        <v>90000</v>
      </c>
    </row>
    <row r="63" spans="1:10" x14ac:dyDescent="0.25">
      <c r="A63" s="741" t="s">
        <v>278</v>
      </c>
      <c r="B63" s="432"/>
      <c r="C63" s="432"/>
      <c r="D63" s="85" t="s">
        <v>121</v>
      </c>
      <c r="E63" s="85">
        <v>50</v>
      </c>
      <c r="F63" s="86">
        <v>450</v>
      </c>
      <c r="G63" s="268">
        <f t="shared" si="1"/>
        <v>22500</v>
      </c>
    </row>
    <row r="64" spans="1:10" x14ac:dyDescent="0.25">
      <c r="A64" s="742" t="s">
        <v>323</v>
      </c>
      <c r="B64" s="432"/>
      <c r="C64" s="433"/>
      <c r="D64" s="85"/>
      <c r="E64" s="85"/>
      <c r="F64" s="86"/>
      <c r="G64" s="268">
        <f t="shared" si="1"/>
        <v>0</v>
      </c>
    </row>
    <row r="65" spans="1:7" ht="25.5" customHeight="1" x14ac:dyDescent="0.25">
      <c r="A65" s="741" t="s">
        <v>324</v>
      </c>
      <c r="B65" s="433"/>
      <c r="C65" s="432"/>
      <c r="D65" s="85" t="s">
        <v>120</v>
      </c>
      <c r="E65" s="85">
        <v>5</v>
      </c>
      <c r="F65" s="86">
        <v>9000</v>
      </c>
      <c r="G65" s="268">
        <f t="shared" si="1"/>
        <v>45000</v>
      </c>
    </row>
    <row r="66" spans="1:7" x14ac:dyDescent="0.25">
      <c r="A66" s="741" t="s">
        <v>325</v>
      </c>
      <c r="B66" s="432"/>
      <c r="C66" s="432"/>
      <c r="D66" s="85" t="s">
        <v>121</v>
      </c>
      <c r="E66" s="85">
        <v>25</v>
      </c>
      <c r="F66" s="86">
        <v>450</v>
      </c>
      <c r="G66" s="268">
        <f t="shared" si="1"/>
        <v>11250</v>
      </c>
    </row>
    <row r="67" spans="1:7" x14ac:dyDescent="0.25">
      <c r="A67" s="742" t="s">
        <v>222</v>
      </c>
      <c r="B67" s="432"/>
      <c r="C67" s="432"/>
      <c r="D67" s="85"/>
      <c r="E67" s="85"/>
      <c r="F67" s="86"/>
      <c r="G67" s="268">
        <f t="shared" si="1"/>
        <v>0</v>
      </c>
    </row>
    <row r="68" spans="1:7" x14ac:dyDescent="0.25">
      <c r="A68" s="741" t="s">
        <v>326</v>
      </c>
      <c r="B68" s="432"/>
      <c r="C68" s="743"/>
      <c r="D68" s="85" t="s">
        <v>120</v>
      </c>
      <c r="E68" s="85">
        <v>8</v>
      </c>
      <c r="F68" s="86">
        <v>450</v>
      </c>
      <c r="G68" s="268">
        <f t="shared" si="1"/>
        <v>3600</v>
      </c>
    </row>
    <row r="69" spans="1:7" x14ac:dyDescent="0.25">
      <c r="A69" s="741" t="s">
        <v>327</v>
      </c>
      <c r="B69" s="432"/>
      <c r="C69" s="432"/>
      <c r="D69" s="85" t="s">
        <v>121</v>
      </c>
      <c r="E69" s="85">
        <v>4</v>
      </c>
      <c r="F69" s="86">
        <v>9000</v>
      </c>
      <c r="G69" s="268">
        <f t="shared" si="1"/>
        <v>36000</v>
      </c>
    </row>
    <row r="70" spans="1:7" x14ac:dyDescent="0.25">
      <c r="A70" s="742" t="s">
        <v>328</v>
      </c>
      <c r="B70" s="432"/>
      <c r="C70" s="432"/>
      <c r="D70" s="85"/>
      <c r="E70" s="85"/>
      <c r="F70" s="86"/>
      <c r="G70" s="268">
        <f t="shared" si="1"/>
        <v>0</v>
      </c>
    </row>
    <row r="71" spans="1:7" x14ac:dyDescent="0.25">
      <c r="A71" s="741" t="s">
        <v>277</v>
      </c>
      <c r="B71" s="433"/>
      <c r="C71" s="432"/>
      <c r="D71" s="85" t="s">
        <v>120</v>
      </c>
      <c r="E71" s="85">
        <v>10</v>
      </c>
      <c r="F71" s="86">
        <v>9000</v>
      </c>
      <c r="G71" s="268">
        <f t="shared" si="1"/>
        <v>90000</v>
      </c>
    </row>
    <row r="72" spans="1:7" x14ac:dyDescent="0.25">
      <c r="A72" s="741" t="s">
        <v>329</v>
      </c>
      <c r="B72" s="432"/>
      <c r="C72" s="432"/>
      <c r="D72" s="85" t="s">
        <v>121</v>
      </c>
      <c r="E72" s="85">
        <v>20</v>
      </c>
      <c r="F72" s="86">
        <v>500</v>
      </c>
      <c r="G72" s="268">
        <f t="shared" si="1"/>
        <v>10000</v>
      </c>
    </row>
    <row r="73" spans="1:7" x14ac:dyDescent="0.25">
      <c r="A73" s="741" t="s">
        <v>278</v>
      </c>
      <c r="B73" s="432"/>
      <c r="C73" s="432"/>
      <c r="D73" s="85" t="s">
        <v>121</v>
      </c>
      <c r="E73" s="85">
        <v>70</v>
      </c>
      <c r="F73" s="86">
        <v>450</v>
      </c>
      <c r="G73" s="268">
        <f t="shared" si="1"/>
        <v>31500</v>
      </c>
    </row>
    <row r="74" spans="1:7" ht="17.25" customHeight="1" x14ac:dyDescent="0.25">
      <c r="A74" s="742" t="s">
        <v>330</v>
      </c>
      <c r="B74" s="433"/>
      <c r="C74" s="432"/>
      <c r="D74" s="85"/>
      <c r="E74" s="85"/>
      <c r="F74" s="86"/>
      <c r="G74" s="268">
        <f t="shared" si="1"/>
        <v>0</v>
      </c>
    </row>
    <row r="75" spans="1:7" x14ac:dyDescent="0.25">
      <c r="A75" s="741" t="s">
        <v>331</v>
      </c>
      <c r="B75" s="432"/>
      <c r="C75" s="432"/>
      <c r="D75" s="85" t="s">
        <v>120</v>
      </c>
      <c r="E75" s="85">
        <v>6</v>
      </c>
      <c r="F75" s="86">
        <v>9000</v>
      </c>
      <c r="G75" s="268">
        <f t="shared" si="1"/>
        <v>54000</v>
      </c>
    </row>
    <row r="76" spans="1:7" x14ac:dyDescent="0.25">
      <c r="A76" s="741" t="s">
        <v>332</v>
      </c>
      <c r="B76" s="432"/>
      <c r="C76" s="432"/>
      <c r="D76" s="85" t="s">
        <v>121</v>
      </c>
      <c r="E76" s="85">
        <v>12</v>
      </c>
      <c r="F76" s="86">
        <v>500</v>
      </c>
      <c r="G76" s="268">
        <f t="shared" si="1"/>
        <v>6000</v>
      </c>
    </row>
    <row r="77" spans="1:7" x14ac:dyDescent="0.25">
      <c r="A77" s="741" t="s">
        <v>333</v>
      </c>
      <c r="B77" s="432"/>
      <c r="C77" s="432"/>
      <c r="D77" s="85" t="s">
        <v>121</v>
      </c>
      <c r="E77" s="85">
        <v>18</v>
      </c>
      <c r="F77" s="86">
        <v>450</v>
      </c>
      <c r="G77" s="268">
        <f t="shared" si="1"/>
        <v>8100</v>
      </c>
    </row>
    <row r="78" spans="1:7" x14ac:dyDescent="0.25">
      <c r="A78" s="742" t="s">
        <v>334</v>
      </c>
      <c r="B78" s="433"/>
      <c r="C78" s="432"/>
      <c r="D78" s="85"/>
      <c r="E78" s="85"/>
      <c r="F78" s="86"/>
      <c r="G78" s="268">
        <f t="shared" si="1"/>
        <v>0</v>
      </c>
    </row>
    <row r="79" spans="1:7" x14ac:dyDescent="0.25">
      <c r="A79" s="741" t="s">
        <v>335</v>
      </c>
      <c r="B79" s="432"/>
      <c r="C79" s="432"/>
      <c r="D79" s="85" t="s">
        <v>120</v>
      </c>
      <c r="E79" s="85">
        <v>10</v>
      </c>
      <c r="F79" s="86">
        <v>9000</v>
      </c>
      <c r="G79" s="268">
        <f t="shared" si="1"/>
        <v>90000</v>
      </c>
    </row>
    <row r="80" spans="1:7" x14ac:dyDescent="0.25">
      <c r="A80" s="741" t="s">
        <v>218</v>
      </c>
      <c r="B80" s="432"/>
      <c r="C80" s="432"/>
      <c r="D80" s="85" t="s">
        <v>121</v>
      </c>
      <c r="E80" s="85">
        <v>30</v>
      </c>
      <c r="F80" s="86">
        <v>500</v>
      </c>
      <c r="G80" s="268">
        <f t="shared" si="1"/>
        <v>15000</v>
      </c>
    </row>
    <row r="81" spans="1:9" x14ac:dyDescent="0.25">
      <c r="A81" s="741" t="s">
        <v>336</v>
      </c>
      <c r="B81" s="432"/>
      <c r="C81" s="432"/>
      <c r="D81" s="85" t="s">
        <v>121</v>
      </c>
      <c r="E81" s="85">
        <v>40</v>
      </c>
      <c r="F81" s="86">
        <v>450</v>
      </c>
      <c r="G81" s="268">
        <f t="shared" si="1"/>
        <v>18000</v>
      </c>
    </row>
    <row r="82" spans="1:9" ht="19.5" customHeight="1" x14ac:dyDescent="0.25">
      <c r="A82" s="742" t="s">
        <v>285</v>
      </c>
      <c r="B82" s="433"/>
      <c r="C82" s="432"/>
      <c r="D82" s="85" t="s">
        <v>82</v>
      </c>
      <c r="E82" s="85">
        <v>50</v>
      </c>
      <c r="F82" s="86">
        <v>10000</v>
      </c>
      <c r="G82" s="268">
        <f t="shared" si="1"/>
        <v>500000</v>
      </c>
    </row>
    <row r="83" spans="1:9" ht="15.75" customHeight="1" x14ac:dyDescent="0.25">
      <c r="A83" s="742" t="s">
        <v>215</v>
      </c>
      <c r="B83" s="433"/>
      <c r="C83" s="433"/>
      <c r="D83" s="343" t="s">
        <v>82</v>
      </c>
      <c r="E83" s="85">
        <v>500</v>
      </c>
      <c r="F83" s="86">
        <v>500</v>
      </c>
      <c r="G83" s="268">
        <f t="shared" si="1"/>
        <v>250000</v>
      </c>
    </row>
    <row r="84" spans="1:9" x14ac:dyDescent="0.25">
      <c r="A84" s="742" t="s">
        <v>279</v>
      </c>
      <c r="B84" s="433"/>
      <c r="C84" s="432"/>
      <c r="D84" s="85" t="s">
        <v>82</v>
      </c>
      <c r="E84" s="85">
        <v>450</v>
      </c>
      <c r="F84" s="86">
        <v>521</v>
      </c>
      <c r="G84" s="268">
        <f t="shared" si="1"/>
        <v>234450</v>
      </c>
    </row>
    <row r="85" spans="1:9" ht="18.75" x14ac:dyDescent="0.25">
      <c r="A85" s="153"/>
      <c r="B85" s="153"/>
      <c r="C85" s="153"/>
      <c r="D85" s="153"/>
      <c r="E85" s="153"/>
      <c r="F85" s="153"/>
      <c r="G85" s="744">
        <f>SUM(G58:G84)</f>
        <v>1540000</v>
      </c>
    </row>
    <row r="86" spans="1:9" ht="18.75" x14ac:dyDescent="0.25">
      <c r="A86" s="269"/>
      <c r="B86" s="269"/>
      <c r="C86" s="269"/>
      <c r="D86" s="269"/>
      <c r="E86" s="269"/>
      <c r="F86" s="269"/>
      <c r="G86" s="244"/>
    </row>
    <row r="87" spans="1:9" ht="18.75" x14ac:dyDescent="0.25">
      <c r="A87" s="269"/>
      <c r="B87" s="269"/>
      <c r="C87" s="269"/>
      <c r="D87" s="269"/>
      <c r="E87" s="269"/>
      <c r="F87" s="269"/>
      <c r="G87" s="244"/>
    </row>
    <row r="88" spans="1:9" ht="18.75" x14ac:dyDescent="0.25">
      <c r="A88" s="746"/>
      <c r="B88" s="746"/>
      <c r="C88" s="746"/>
      <c r="D88" s="746"/>
      <c r="E88" s="746"/>
      <c r="F88" s="746"/>
      <c r="G88" s="244"/>
    </row>
    <row r="89" spans="1:9" ht="32.25" customHeight="1" x14ac:dyDescent="0.25">
      <c r="A89" s="745" t="str">
        <f>'таланты+инициативы0,275'!A76:H76</f>
        <v xml:space="preserve">1.     Расчеты (обоснования) выплат персоналу, непосредственно НЕ связанному с выполнением работы </v>
      </c>
      <c r="B89" s="745"/>
      <c r="C89" s="745"/>
      <c r="D89" s="745"/>
      <c r="E89" s="745"/>
      <c r="F89" s="745"/>
    </row>
    <row r="90" spans="1:9" x14ac:dyDescent="0.25">
      <c r="A90" s="10"/>
      <c r="B90" s="10"/>
      <c r="C90" s="10"/>
      <c r="D90" s="10"/>
      <c r="E90" s="10"/>
      <c r="F90" s="89">
        <f>D44</f>
        <v>0.36249999999999999</v>
      </c>
    </row>
    <row r="91" spans="1:9" ht="31.5" customHeight="1" x14ac:dyDescent="0.25">
      <c r="A91" s="288" t="s">
        <v>0</v>
      </c>
      <c r="B91" s="503" t="s">
        <v>1</v>
      </c>
      <c r="C91" s="94"/>
      <c r="D91" s="503" t="s">
        <v>2</v>
      </c>
      <c r="E91" s="521" t="s">
        <v>3</v>
      </c>
      <c r="F91" s="522"/>
      <c r="G91" s="525" t="s">
        <v>35</v>
      </c>
      <c r="H91" s="94" t="s">
        <v>5</v>
      </c>
      <c r="I91" s="503" t="s">
        <v>6</v>
      </c>
    </row>
    <row r="92" spans="1:9" ht="30" x14ac:dyDescent="0.25">
      <c r="A92" s="352"/>
      <c r="B92" s="503"/>
      <c r="C92" s="94"/>
      <c r="D92" s="503"/>
      <c r="E92" s="94" t="str">
        <f>E21</f>
        <v>(1780,6 часа ×</v>
      </c>
      <c r="F92" s="94" t="s">
        <v>300</v>
      </c>
      <c r="G92" s="525"/>
      <c r="H92" s="94" t="s">
        <v>49</v>
      </c>
      <c r="I92" s="503"/>
    </row>
    <row r="93" spans="1:9" x14ac:dyDescent="0.25">
      <c r="A93" s="353"/>
      <c r="B93" s="503"/>
      <c r="C93" s="94"/>
      <c r="D93" s="503"/>
      <c r="E93" s="94" t="s">
        <v>4</v>
      </c>
      <c r="F93" s="49"/>
      <c r="G93" s="525"/>
      <c r="H93" s="94" t="s">
        <v>301</v>
      </c>
      <c r="I93" s="503"/>
    </row>
    <row r="94" spans="1:9" x14ac:dyDescent="0.25">
      <c r="A94" s="669">
        <v>1</v>
      </c>
      <c r="B94" s="503">
        <v>2</v>
      </c>
      <c r="C94" s="94"/>
      <c r="D94" s="503">
        <v>3</v>
      </c>
      <c r="E94" s="503" t="s">
        <v>299</v>
      </c>
      <c r="F94" s="503">
        <v>5</v>
      </c>
      <c r="G94" s="525" t="s">
        <v>7</v>
      </c>
      <c r="H94" s="94" t="s">
        <v>50</v>
      </c>
      <c r="I94" s="503" t="s">
        <v>51</v>
      </c>
    </row>
    <row r="95" spans="1:9" x14ac:dyDescent="0.25">
      <c r="A95" s="669"/>
      <c r="B95" s="503"/>
      <c r="C95" s="94"/>
      <c r="D95" s="503"/>
      <c r="E95" s="503"/>
      <c r="F95" s="503"/>
      <c r="G95" s="525"/>
      <c r="H95" s="50">
        <v>1780.6</v>
      </c>
      <c r="I95" s="503"/>
    </row>
    <row r="96" spans="1:9" x14ac:dyDescent="0.25">
      <c r="A96" s="354" t="str">
        <f>'инновации+добровольчество0,3625'!A77</f>
        <v>Заведующий МЦ</v>
      </c>
      <c r="B96" s="82">
        <f>'таланты+инициативы0,275'!B83</f>
        <v>139589.71</v>
      </c>
      <c r="C96" s="82"/>
      <c r="D96" s="94">
        <f>1*F90</f>
        <v>0.36249999999999999</v>
      </c>
      <c r="E96" s="52">
        <f>D96*1780.6</f>
        <v>645.46749999999997</v>
      </c>
      <c r="F96" s="53">
        <v>1</v>
      </c>
      <c r="G96" s="54">
        <f>E96/F96</f>
        <v>645.46749999999997</v>
      </c>
      <c r="H96" s="52">
        <f>B96*1.302/1780.6*12</f>
        <v>1224.8397332584523</v>
      </c>
      <c r="I96" s="52">
        <f>G96*H96</f>
        <v>790594.24052700005</v>
      </c>
    </row>
    <row r="97" spans="1:10" x14ac:dyDescent="0.25">
      <c r="A97" s="354" t="str">
        <f>'инновации+добровольчество0,3625'!A78</f>
        <v>Водитель</v>
      </c>
      <c r="B97" s="82">
        <f>'таланты+инициативы0,275'!B84</f>
        <v>37355.22</v>
      </c>
      <c r="C97" s="164"/>
      <c r="D97" s="94">
        <f>1*F90</f>
        <v>0.36249999999999999</v>
      </c>
      <c r="E97" s="52">
        <f>D97*1780.6</f>
        <v>645.46749999999997</v>
      </c>
      <c r="F97" s="53">
        <v>1</v>
      </c>
      <c r="G97" s="54">
        <f t="shared" ref="G97:G100" si="2">E97/F97</f>
        <v>645.46749999999997</v>
      </c>
      <c r="H97" s="52">
        <f>B97*1.302/1780.6*12</f>
        <v>327.77600655958668</v>
      </c>
      <c r="I97" s="52">
        <f>G97*H97</f>
        <v>211568.759514</v>
      </c>
    </row>
    <row r="98" spans="1:10" x14ac:dyDescent="0.25">
      <c r="A98" s="354" t="str">
        <f>'инновации+добровольчество0,3625'!A79</f>
        <v>Рабочий по обслуживанию здания</v>
      </c>
      <c r="B98" s="82">
        <f>'таланты+инициативы0,275'!B85</f>
        <v>37355.22</v>
      </c>
      <c r="C98" s="54"/>
      <c r="D98" s="94">
        <f>0.5*F90</f>
        <v>0.18124999999999999</v>
      </c>
      <c r="E98" s="52">
        <f>D98*1780.6</f>
        <v>322.73374999999999</v>
      </c>
      <c r="F98" s="53">
        <v>1</v>
      </c>
      <c r="G98" s="54">
        <f t="shared" si="2"/>
        <v>322.73374999999999</v>
      </c>
      <c r="H98" s="52">
        <f>B98*1.302/1780.6*12</f>
        <v>327.77600655958668</v>
      </c>
      <c r="I98" s="52">
        <f>G98*H98</f>
        <v>105784.379757</v>
      </c>
    </row>
    <row r="99" spans="1:10" x14ac:dyDescent="0.25">
      <c r="A99" s="354" t="str">
        <f>'инновации+добровольчество0,3625'!A80</f>
        <v>Уборщик служебных помещений</v>
      </c>
      <c r="B99" s="82">
        <f>'таланты+инициативы0,275'!B86</f>
        <v>37355.22</v>
      </c>
      <c r="C99" s="304"/>
      <c r="D99" s="94">
        <f>1*F90</f>
        <v>0.36249999999999999</v>
      </c>
      <c r="E99" s="52">
        <f>D99*1780.6</f>
        <v>645.46749999999997</v>
      </c>
      <c r="F99" s="53">
        <v>1</v>
      </c>
      <c r="G99" s="54">
        <f t="shared" si="2"/>
        <v>645.46749999999997</v>
      </c>
      <c r="H99" s="52">
        <f>B99*1.302/1780.6*12</f>
        <v>327.77600655958668</v>
      </c>
      <c r="I99" s="52">
        <f>G99*H99</f>
        <v>211568.759514</v>
      </c>
      <c r="J99" s="160"/>
    </row>
    <row r="100" spans="1:10" x14ac:dyDescent="0.25">
      <c r="A100" s="354" t="str">
        <f>'таланты+инициативы0,275'!A87</f>
        <v>Старший специалист</v>
      </c>
      <c r="B100" s="747">
        <f>'таланты+инициативы0,275'!B87</f>
        <v>81127.899999999994</v>
      </c>
      <c r="C100" s="748"/>
      <c r="D100" s="749">
        <f>F90</f>
        <v>0.36249999999999999</v>
      </c>
      <c r="E100" s="52">
        <f>D100*1780.6</f>
        <v>645.46749999999997</v>
      </c>
      <c r="F100" s="750">
        <v>1</v>
      </c>
      <c r="G100" s="751">
        <f t="shared" si="2"/>
        <v>645.46749999999997</v>
      </c>
      <c r="H100" s="52">
        <f>B100*1.302/1780.6*12</f>
        <v>711.86246748287101</v>
      </c>
      <c r="I100" s="52">
        <f>G100*H100</f>
        <v>459484.08723</v>
      </c>
      <c r="J100" s="160"/>
    </row>
    <row r="101" spans="1:10" x14ac:dyDescent="0.25">
      <c r="A101" s="689" t="s">
        <v>28</v>
      </c>
      <c r="B101" s="690"/>
      <c r="C101" s="690"/>
      <c r="D101" s="690"/>
      <c r="E101" s="690"/>
      <c r="F101" s="691"/>
      <c r="G101" s="326"/>
      <c r="H101" s="326"/>
      <c r="I101" s="431">
        <f>SUM(I96:I100)</f>
        <v>1779000.226542</v>
      </c>
    </row>
    <row r="102" spans="1:10" x14ac:dyDescent="0.25">
      <c r="A102" s="355"/>
      <c r="B102" s="355"/>
      <c r="C102" s="355"/>
      <c r="D102" s="356"/>
      <c r="E102" s="356"/>
      <c r="F102" s="356"/>
      <c r="G102" s="356"/>
      <c r="H102" s="356"/>
      <c r="I102" s="357"/>
    </row>
    <row r="103" spans="1:10" s="41" customFormat="1" ht="14.45" customHeight="1" x14ac:dyDescent="0.25">
      <c r="A103" s="527" t="s">
        <v>288</v>
      </c>
      <c r="B103" s="527"/>
      <c r="C103" s="527"/>
      <c r="D103" s="559"/>
      <c r="E103" s="559"/>
      <c r="F103" s="559"/>
      <c r="G103" s="559"/>
      <c r="H103" s="559"/>
    </row>
    <row r="104" spans="1:10" s="41" customFormat="1" ht="14.45" customHeight="1" x14ac:dyDescent="0.25">
      <c r="A104" s="675" t="s">
        <v>58</v>
      </c>
      <c r="B104" s="678" t="s">
        <v>153</v>
      </c>
      <c r="C104" s="679"/>
      <c r="D104" s="684"/>
      <c r="E104" s="685"/>
      <c r="F104" s="686"/>
      <c r="G104" s="119"/>
      <c r="H104" s="119"/>
    </row>
    <row r="105" spans="1:10" s="41" customFormat="1" ht="14.45" customHeight="1" x14ac:dyDescent="0.25">
      <c r="A105" s="676"/>
      <c r="B105" s="680"/>
      <c r="C105" s="681"/>
      <c r="D105" s="687" t="s">
        <v>157</v>
      </c>
      <c r="E105" s="676" t="s">
        <v>163</v>
      </c>
      <c r="F105" s="676" t="s">
        <v>6</v>
      </c>
    </row>
    <row r="106" spans="1:10" s="41" customFormat="1" ht="44.25" customHeight="1" x14ac:dyDescent="0.25">
      <c r="A106" s="677"/>
      <c r="B106" s="682"/>
      <c r="C106" s="683"/>
      <c r="D106" s="688"/>
      <c r="E106" s="677"/>
      <c r="F106" s="677"/>
    </row>
    <row r="107" spans="1:10" s="41" customFormat="1" ht="18.75" x14ac:dyDescent="0.25">
      <c r="A107" s="434">
        <v>1</v>
      </c>
      <c r="B107" s="667">
        <v>2</v>
      </c>
      <c r="C107" s="668"/>
      <c r="D107" s="434">
        <v>5</v>
      </c>
      <c r="E107" s="434">
        <v>6</v>
      </c>
      <c r="F107" s="434">
        <v>7</v>
      </c>
    </row>
    <row r="108" spans="1:10" s="41" customFormat="1" ht="18.75" x14ac:dyDescent="0.25">
      <c r="A108" s="435" t="s">
        <v>160</v>
      </c>
      <c r="B108" s="434">
        <f>F125</f>
        <v>0.36249999999999999</v>
      </c>
      <c r="C108" s="436"/>
      <c r="D108" s="437">
        <f>'таланты+инициативы0,275'!D96</f>
        <v>82821.36</v>
      </c>
      <c r="E108" s="438">
        <f t="shared" ref="E108:E110" si="3">D108*30.2%</f>
        <v>25012.050719999999</v>
      </c>
      <c r="F108" s="438">
        <f>(D108+E108)*B108</f>
        <v>39089.611385999997</v>
      </c>
    </row>
    <row r="109" spans="1:10" s="41" customFormat="1" ht="18.75" x14ac:dyDescent="0.25">
      <c r="A109" s="435" t="s">
        <v>161</v>
      </c>
      <c r="B109" s="434">
        <f>1*F90</f>
        <v>0.36249999999999999</v>
      </c>
      <c r="C109" s="436"/>
      <c r="D109" s="437">
        <f>'таланты+инициативы0,275'!D97</f>
        <v>41405.160000000003</v>
      </c>
      <c r="E109" s="438">
        <f t="shared" si="3"/>
        <v>12504.358320000001</v>
      </c>
      <c r="F109" s="438">
        <f t="shared" ref="F109" si="4">(D109+E109)*B109</f>
        <v>19542.200391000002</v>
      </c>
    </row>
    <row r="110" spans="1:10" s="41" customFormat="1" ht="18.75" x14ac:dyDescent="0.25">
      <c r="A110" s="435" t="s">
        <v>140</v>
      </c>
      <c r="B110" s="434">
        <f>1*F90</f>
        <v>0.36249999999999999</v>
      </c>
      <c r="C110" s="436"/>
      <c r="D110" s="437">
        <f>'таланты+инициативы0,275'!D98</f>
        <v>82802.039999999994</v>
      </c>
      <c r="E110" s="438">
        <f t="shared" si="3"/>
        <v>25006.216079999998</v>
      </c>
      <c r="F110" s="438">
        <f>(D110+E110)*B110</f>
        <v>39080.492828999995</v>
      </c>
    </row>
    <row r="111" spans="1:10" s="41" customFormat="1" ht="18.75" x14ac:dyDescent="0.25">
      <c r="A111" s="439"/>
      <c r="B111" s="440"/>
      <c r="C111" s="441"/>
      <c r="D111" s="211"/>
      <c r="E111" s="211"/>
      <c r="F111" s="752">
        <f>F108+F109+F110-0.05</f>
        <v>97712.254605999988</v>
      </c>
    </row>
    <row r="112" spans="1:10" s="41" customFormat="1" ht="14.45" hidden="1" customHeight="1" x14ac:dyDescent="0.25">
      <c r="A112" s="527" t="s">
        <v>165</v>
      </c>
      <c r="B112" s="527"/>
      <c r="C112" s="527"/>
      <c r="D112" s="527"/>
      <c r="E112" s="527"/>
      <c r="F112" s="527"/>
      <c r="G112" s="527"/>
      <c r="H112" s="527"/>
    </row>
    <row r="113" spans="1:8" s="41" customFormat="1" ht="14.45" hidden="1" customHeight="1" x14ac:dyDescent="0.25">
      <c r="A113" s="528" t="s">
        <v>58</v>
      </c>
      <c r="B113" s="564" t="s">
        <v>153</v>
      </c>
      <c r="C113" s="672"/>
      <c r="D113" s="504" t="s">
        <v>154</v>
      </c>
      <c r="E113" s="592"/>
      <c r="F113" s="592"/>
      <c r="G113" s="592"/>
      <c r="H113" s="505"/>
    </row>
    <row r="114" spans="1:8" s="41" customFormat="1" ht="14.45" hidden="1" customHeight="1" x14ac:dyDescent="0.25">
      <c r="A114" s="529"/>
      <c r="B114" s="566"/>
      <c r="C114" s="567"/>
      <c r="D114" s="556" t="s">
        <v>155</v>
      </c>
      <c r="E114" s="528" t="s">
        <v>156</v>
      </c>
      <c r="F114" s="639" t="s">
        <v>157</v>
      </c>
      <c r="G114" s="528" t="s">
        <v>163</v>
      </c>
      <c r="H114" s="528" t="s">
        <v>6</v>
      </c>
    </row>
    <row r="115" spans="1:8" s="41" customFormat="1" ht="15" hidden="1" x14ac:dyDescent="0.25">
      <c r="A115" s="530"/>
      <c r="B115" s="568"/>
      <c r="C115" s="569"/>
      <c r="D115" s="670"/>
      <c r="E115" s="530"/>
      <c r="F115" s="571"/>
      <c r="G115" s="530"/>
      <c r="H115" s="530"/>
    </row>
    <row r="116" spans="1:8" s="41" customFormat="1" ht="15" hidden="1" x14ac:dyDescent="0.25">
      <c r="A116" s="210">
        <v>1</v>
      </c>
      <c r="B116" s="504">
        <v>2</v>
      </c>
      <c r="C116" s="505"/>
      <c r="D116" s="210">
        <v>3</v>
      </c>
      <c r="E116" s="210">
        <v>4</v>
      </c>
      <c r="F116" s="210">
        <v>5</v>
      </c>
      <c r="G116" s="210">
        <v>6</v>
      </c>
      <c r="H116" s="210">
        <v>7</v>
      </c>
    </row>
    <row r="117" spans="1:8" s="41" customFormat="1" ht="15" hidden="1" x14ac:dyDescent="0.25">
      <c r="A117" s="209" t="s">
        <v>158</v>
      </c>
      <c r="B117" s="210">
        <v>0.39300000000000002</v>
      </c>
      <c r="C117" s="293">
        <v>1</v>
      </c>
      <c r="D117" s="143">
        <v>30497.8</v>
      </c>
      <c r="E117" s="105">
        <v>41441.4</v>
      </c>
      <c r="F117" s="143">
        <f>30497.8*0.393</f>
        <v>11985.635400000001</v>
      </c>
      <c r="G117" s="174">
        <f>F117*30.2%</f>
        <v>3619.6618908</v>
      </c>
      <c r="H117" s="174">
        <f>F117+G117</f>
        <v>15605.297290800001</v>
      </c>
    </row>
    <row r="118" spans="1:8" s="41" customFormat="1" ht="15" hidden="1" x14ac:dyDescent="0.25">
      <c r="A118" s="209" t="s">
        <v>160</v>
      </c>
      <c r="B118" s="210">
        <f>1*0.393</f>
        <v>0.39300000000000002</v>
      </c>
      <c r="C118" s="293"/>
      <c r="D118" s="143">
        <v>8353.5499999999993</v>
      </c>
      <c r="E118" s="105">
        <v>11244.72</v>
      </c>
      <c r="F118" s="143">
        <f>8353.55*0.393</f>
        <v>3282.94515</v>
      </c>
      <c r="G118" s="174">
        <f>F118*30.2%</f>
        <v>991.4494353</v>
      </c>
      <c r="H118" s="174">
        <f>F118+G118</f>
        <v>4274.3945853000005</v>
      </c>
    </row>
    <row r="119" spans="1:8" s="41" customFormat="1" ht="15" hidden="1" x14ac:dyDescent="0.25">
      <c r="A119" s="209" t="s">
        <v>161</v>
      </c>
      <c r="B119" s="210">
        <f>0.5*0.393</f>
        <v>0.19650000000000001</v>
      </c>
      <c r="C119" s="293"/>
      <c r="D119" s="143">
        <v>3761.62</v>
      </c>
      <c r="E119" s="105">
        <v>4983</v>
      </c>
      <c r="F119" s="143">
        <f>3761.62*0.393</f>
        <v>1478.31666</v>
      </c>
      <c r="G119" s="174">
        <f>F119*30.2%</f>
        <v>446.45163131999999</v>
      </c>
      <c r="H119" s="174">
        <f>F119+G119</f>
        <v>1924.7682913199999</v>
      </c>
    </row>
    <row r="120" spans="1:8" s="41" customFormat="1" ht="15" hidden="1" x14ac:dyDescent="0.25">
      <c r="A120" s="209" t="s">
        <v>140</v>
      </c>
      <c r="B120" s="210">
        <f>1*0.393</f>
        <v>0.39300000000000002</v>
      </c>
      <c r="C120" s="293"/>
      <c r="D120" s="143">
        <v>6266.1</v>
      </c>
      <c r="E120" s="105">
        <v>8398.2000000000007</v>
      </c>
      <c r="F120" s="143">
        <f>6266.1*0.393</f>
        <v>2462.5773000000004</v>
      </c>
      <c r="G120" s="174">
        <f>F120*30.2%</f>
        <v>743.69834460000004</v>
      </c>
      <c r="H120" s="174">
        <f>F120+G120</f>
        <v>3206.2756446000003</v>
      </c>
    </row>
    <row r="121" spans="1:8" s="41" customFormat="1" ht="15" hidden="1" x14ac:dyDescent="0.25">
      <c r="A121" s="209" t="s">
        <v>162</v>
      </c>
      <c r="B121" s="210">
        <f>3*0.393</f>
        <v>1.179</v>
      </c>
      <c r="C121" s="293"/>
      <c r="D121" s="143">
        <v>20749.32</v>
      </c>
      <c r="E121" s="105">
        <v>28148.04</v>
      </c>
      <c r="F121" s="143">
        <f>20749.32*0.393</f>
        <v>8154.4827599999999</v>
      </c>
      <c r="G121" s="174">
        <f>F121*30.2%</f>
        <v>2462.6537935199999</v>
      </c>
      <c r="H121" s="174">
        <f>F121+G121</f>
        <v>10617.13655352</v>
      </c>
    </row>
    <row r="122" spans="1:8" s="41" customFormat="1" ht="18.75" hidden="1" x14ac:dyDescent="0.25">
      <c r="A122" s="146"/>
      <c r="B122" s="291"/>
      <c r="C122" s="147"/>
      <c r="D122" s="120">
        <f>SUM(D117:D121)</f>
        <v>69628.39</v>
      </c>
      <c r="E122" s="120">
        <f>SUM(E117:E121)</f>
        <v>94215.360000000015</v>
      </c>
      <c r="F122" s="120">
        <f>SUM(F117:F121)</f>
        <v>27363.957269999999</v>
      </c>
      <c r="G122" s="120">
        <f>SUM(G117:G121)</f>
        <v>8263.91509554</v>
      </c>
      <c r="H122" s="211"/>
    </row>
    <row r="123" spans="1:8" s="41" customFormat="1" ht="18.75" x14ac:dyDescent="0.25">
      <c r="A123" s="360"/>
      <c r="B123" s="361"/>
      <c r="C123" s="361"/>
      <c r="D123" s="362"/>
      <c r="E123" s="362"/>
      <c r="F123" s="362"/>
      <c r="G123" s="199"/>
      <c r="H123" s="200"/>
    </row>
    <row r="124" spans="1:8" ht="15.6" customHeight="1" x14ac:dyDescent="0.25">
      <c r="A124" s="563" t="s">
        <v>12</v>
      </c>
      <c r="B124" s="563"/>
      <c r="C124" s="563"/>
      <c r="D124" s="563"/>
      <c r="E124" s="563"/>
      <c r="F124" s="563"/>
      <c r="H124" s="160"/>
    </row>
    <row r="125" spans="1:8" x14ac:dyDescent="0.25">
      <c r="A125" s="154"/>
      <c r="B125" s="154"/>
      <c r="C125" s="154"/>
      <c r="D125" s="154"/>
      <c r="E125" s="154"/>
      <c r="F125" s="155">
        <f>F90</f>
        <v>0.36249999999999999</v>
      </c>
    </row>
    <row r="126" spans="1:8" ht="15.75" customHeight="1" x14ac:dyDescent="0.25">
      <c r="A126" s="669" t="s">
        <v>13</v>
      </c>
      <c r="B126" s="669" t="s">
        <v>11</v>
      </c>
      <c r="C126" s="330"/>
      <c r="D126" s="669" t="s">
        <v>14</v>
      </c>
      <c r="E126" s="669" t="s">
        <v>15</v>
      </c>
      <c r="F126" s="673" t="s">
        <v>6</v>
      </c>
    </row>
    <row r="127" spans="1:8" x14ac:dyDescent="0.25">
      <c r="A127" s="669"/>
      <c r="B127" s="669"/>
      <c r="C127" s="330"/>
      <c r="D127" s="669"/>
      <c r="E127" s="669"/>
      <c r="F127" s="674"/>
    </row>
    <row r="128" spans="1:8" x14ac:dyDescent="0.25">
      <c r="A128" s="286">
        <v>1</v>
      </c>
      <c r="B128" s="286">
        <v>2</v>
      </c>
      <c r="C128" s="286"/>
      <c r="D128" s="286">
        <v>3</v>
      </c>
      <c r="E128" s="286">
        <v>4</v>
      </c>
      <c r="F128" s="286" t="s">
        <v>172</v>
      </c>
    </row>
    <row r="129" spans="1:7" x14ac:dyDescent="0.25">
      <c r="A129" s="753" t="s">
        <v>17</v>
      </c>
      <c r="B129" s="330" t="s">
        <v>18</v>
      </c>
      <c r="C129" s="330"/>
      <c r="D129" s="73">
        <f>55*F125</f>
        <v>19.9375</v>
      </c>
      <c r="E129" s="392">
        <f>'таланты+инициативы0,275'!E107</f>
        <v>4250</v>
      </c>
      <c r="F129" s="73">
        <f>D129*E129</f>
        <v>84734.375</v>
      </c>
    </row>
    <row r="130" spans="1:7" ht="18.75" x14ac:dyDescent="0.25">
      <c r="A130" s="753" t="s">
        <v>227</v>
      </c>
      <c r="B130" s="330" t="s">
        <v>190</v>
      </c>
      <c r="C130" s="330"/>
      <c r="D130" s="330">
        <f>106.3*F125</f>
        <v>38.533749999999998</v>
      </c>
      <c r="E130" s="392">
        <f>'таланты+инициативы0,275'!E108</f>
        <v>75</v>
      </c>
      <c r="F130" s="73">
        <f>D130*E130</f>
        <v>2890.03125</v>
      </c>
    </row>
    <row r="131" spans="1:7" ht="18.75" x14ac:dyDescent="0.25">
      <c r="A131" s="753" t="s">
        <v>228</v>
      </c>
      <c r="B131" s="330" t="s">
        <v>52</v>
      </c>
      <c r="C131" s="330"/>
      <c r="D131" s="330">
        <f>1*F125</f>
        <v>0.36249999999999999</v>
      </c>
      <c r="E131" s="392">
        <f>'таланты+инициативы0,275'!E109</f>
        <v>38604.550000000003</v>
      </c>
      <c r="F131" s="73">
        <f t="shared" ref="F131:F134" si="5">D131*E131</f>
        <v>13994.149375000001</v>
      </c>
    </row>
    <row r="132" spans="1:7" x14ac:dyDescent="0.25">
      <c r="A132" s="753" t="s">
        <v>16</v>
      </c>
      <c r="B132" s="330" t="s">
        <v>81</v>
      </c>
      <c r="C132" s="330"/>
      <c r="D132" s="91">
        <f>6*F125</f>
        <v>2.1749999999999998</v>
      </c>
      <c r="E132" s="392">
        <f>'таланты+инициативы0,275'!E110</f>
        <v>8026.54</v>
      </c>
      <c r="F132" s="73">
        <f t="shared" si="5"/>
        <v>17457.7245</v>
      </c>
    </row>
    <row r="133" spans="1:7" x14ac:dyDescent="0.25">
      <c r="A133" s="753" t="s">
        <v>198</v>
      </c>
      <c r="B133" s="309" t="s">
        <v>22</v>
      </c>
      <c r="C133" s="210"/>
      <c r="D133" s="161">
        <f>9*F125</f>
        <v>3.2624999999999997</v>
      </c>
      <c r="E133" s="392">
        <f>'таланты+инициативы0,275'!E111</f>
        <v>2655.05</v>
      </c>
      <c r="F133" s="73">
        <f t="shared" si="5"/>
        <v>8662.1006249999991</v>
      </c>
    </row>
    <row r="134" spans="1:7" x14ac:dyDescent="0.25">
      <c r="A134" s="753" t="s">
        <v>229</v>
      </c>
      <c r="B134" s="330" t="s">
        <v>81</v>
      </c>
      <c r="C134" s="210"/>
      <c r="D134" s="161">
        <f>1*F125</f>
        <v>0.36249999999999999</v>
      </c>
      <c r="E134" s="392">
        <f>'таланты+инициативы0,275'!E112</f>
        <v>17618.27</v>
      </c>
      <c r="F134" s="73">
        <f t="shared" si="5"/>
        <v>6386.622875</v>
      </c>
    </row>
    <row r="135" spans="1:7" ht="18.75" x14ac:dyDescent="0.25">
      <c r="A135" s="666"/>
      <c r="B135" s="666"/>
      <c r="C135" s="666"/>
      <c r="D135" s="666"/>
      <c r="E135" s="666"/>
      <c r="F135" s="754">
        <f>SUM(F129:F134)</f>
        <v>134125.00362500001</v>
      </c>
    </row>
    <row r="136" spans="1:7" hidden="1" x14ac:dyDescent="0.25">
      <c r="A136" s="89"/>
      <c r="B136" s="89"/>
      <c r="C136" s="89"/>
      <c r="D136" s="89"/>
      <c r="E136" s="89"/>
      <c r="F136" s="90"/>
    </row>
    <row r="137" spans="1:7" hidden="1" x14ac:dyDescent="0.25">
      <c r="A137" s="671" t="s">
        <v>108</v>
      </c>
      <c r="B137" s="671"/>
      <c r="C137" s="671"/>
      <c r="D137" s="671"/>
      <c r="E137" s="671"/>
      <c r="F137" s="671"/>
      <c r="G137" s="176"/>
    </row>
    <row r="138" spans="1:7" ht="25.5" hidden="1" x14ac:dyDescent="0.25">
      <c r="A138" s="209" t="s">
        <v>109</v>
      </c>
      <c r="B138" s="210" t="s">
        <v>110</v>
      </c>
      <c r="C138" s="316"/>
      <c r="D138" s="210" t="s">
        <v>114</v>
      </c>
      <c r="E138" s="210" t="s">
        <v>111</v>
      </c>
      <c r="F138" s="210" t="s">
        <v>112</v>
      </c>
      <c r="G138" s="305" t="s">
        <v>6</v>
      </c>
    </row>
    <row r="139" spans="1:7" hidden="1" x14ac:dyDescent="0.25">
      <c r="A139" s="209">
        <v>1</v>
      </c>
      <c r="B139" s="210">
        <v>2</v>
      </c>
      <c r="C139" s="316"/>
      <c r="D139" s="210">
        <v>3</v>
      </c>
      <c r="E139" s="210">
        <v>4</v>
      </c>
      <c r="F139" s="210">
        <v>5</v>
      </c>
      <c r="G139" s="337" t="s">
        <v>286</v>
      </c>
    </row>
    <row r="140" spans="1:7" hidden="1" x14ac:dyDescent="0.25">
      <c r="A140" s="210" t="s">
        <v>113</v>
      </c>
      <c r="B140" s="210">
        <v>1</v>
      </c>
      <c r="C140" s="210">
        <f>'инновации+добровольчество0,3625'!C98</f>
        <v>0</v>
      </c>
      <c r="D140" s="210">
        <f>'инновации+добровольчество0,3625'!D98</f>
        <v>12</v>
      </c>
      <c r="E140" s="210">
        <f>'инновации+добровольчество0,3625'!E98</f>
        <v>75</v>
      </c>
      <c r="F140" s="105">
        <v>0</v>
      </c>
      <c r="G140" s="157">
        <f>F140*D147</f>
        <v>0</v>
      </c>
    </row>
    <row r="141" spans="1:7" ht="18.75" hidden="1" x14ac:dyDescent="0.25">
      <c r="A141" s="119"/>
      <c r="B141" s="119"/>
      <c r="C141" s="119"/>
      <c r="D141" s="119"/>
      <c r="E141" s="291" t="s">
        <v>86</v>
      </c>
      <c r="F141" s="120"/>
      <c r="G141" s="267">
        <f>G140</f>
        <v>0</v>
      </c>
    </row>
    <row r="142" spans="1:7" hidden="1" x14ac:dyDescent="0.25">
      <c r="A142" s="89"/>
      <c r="B142" s="89"/>
      <c r="C142" s="89"/>
      <c r="D142" s="89"/>
      <c r="E142" s="89"/>
      <c r="F142" s="90"/>
    </row>
    <row r="143" spans="1:7" hidden="1" x14ac:dyDescent="0.25">
      <c r="A143" s="89"/>
      <c r="B143" s="89"/>
      <c r="C143" s="89"/>
      <c r="D143" s="89"/>
      <c r="E143" s="89"/>
      <c r="F143" s="90"/>
    </row>
    <row r="144" spans="1:7" x14ac:dyDescent="0.25">
      <c r="A144" s="89"/>
      <c r="B144" s="89"/>
      <c r="C144" s="89"/>
      <c r="D144" s="89"/>
      <c r="E144" s="89"/>
      <c r="F144" s="90"/>
    </row>
    <row r="145" spans="1:7" x14ac:dyDescent="0.25">
      <c r="A145" s="645" t="s">
        <v>225</v>
      </c>
      <c r="B145" s="645"/>
      <c r="C145" s="645"/>
      <c r="D145" s="645"/>
      <c r="E145" s="645"/>
      <c r="F145" s="645"/>
    </row>
    <row r="146" spans="1:7" x14ac:dyDescent="0.25">
      <c r="A146" s="329" t="s">
        <v>79</v>
      </c>
      <c r="B146" s="6" t="s">
        <v>337</v>
      </c>
    </row>
    <row r="147" spans="1:7" x14ac:dyDescent="0.25">
      <c r="D147" s="151">
        <f>F125</f>
        <v>0.36249999999999999</v>
      </c>
    </row>
    <row r="148" spans="1:7" ht="13.15" customHeight="1" x14ac:dyDescent="0.25">
      <c r="A148" s="636" t="s">
        <v>27</v>
      </c>
      <c r="B148" s="636"/>
      <c r="C148" s="320"/>
      <c r="D148" s="636" t="s">
        <v>11</v>
      </c>
      <c r="E148" s="320" t="s">
        <v>46</v>
      </c>
      <c r="F148" s="320" t="s">
        <v>15</v>
      </c>
      <c r="G148" s="662" t="s">
        <v>6</v>
      </c>
    </row>
    <row r="149" spans="1:7" x14ac:dyDescent="0.25">
      <c r="A149" s="636"/>
      <c r="B149" s="636"/>
      <c r="C149" s="320"/>
      <c r="D149" s="636"/>
      <c r="E149" s="320"/>
      <c r="F149" s="320"/>
      <c r="G149" s="663"/>
    </row>
    <row r="150" spans="1:7" x14ac:dyDescent="0.25">
      <c r="A150" s="633">
        <v>1</v>
      </c>
      <c r="B150" s="635"/>
      <c r="C150" s="321"/>
      <c r="D150" s="320">
        <v>2</v>
      </c>
      <c r="E150" s="320">
        <v>3</v>
      </c>
      <c r="F150" s="320">
        <v>4</v>
      </c>
      <c r="G150" s="74" t="s">
        <v>66</v>
      </c>
    </row>
    <row r="151" spans="1:7" x14ac:dyDescent="0.25">
      <c r="A151" s="640" t="str">
        <f>A47</f>
        <v>Суточные</v>
      </c>
      <c r="B151" s="641"/>
      <c r="C151" s="323"/>
      <c r="D151" s="320" t="str">
        <f>D47</f>
        <v>сутки</v>
      </c>
      <c r="E151" s="215">
        <f>25*D147*4</f>
        <v>36.25</v>
      </c>
      <c r="F151" s="333">
        <f>'таланты+инициативы0,275'!F125</f>
        <v>450</v>
      </c>
      <c r="G151" s="76">
        <f>E151*F151</f>
        <v>16312.5</v>
      </c>
    </row>
    <row r="152" spans="1:7" x14ac:dyDescent="0.25">
      <c r="A152" s="640" t="str">
        <f>A48</f>
        <v>Проезд</v>
      </c>
      <c r="B152" s="641"/>
      <c r="C152" s="323"/>
      <c r="D152" s="320" t="str">
        <f>D48</f>
        <v xml:space="preserve">Ед. </v>
      </c>
      <c r="E152" s="215">
        <f>25*D147</f>
        <v>9.0625</v>
      </c>
      <c r="F152" s="333">
        <f>'таланты+инициативы0,275'!F126</f>
        <v>9000</v>
      </c>
      <c r="G152" s="76">
        <f>E152*F152</f>
        <v>81562.5</v>
      </c>
    </row>
    <row r="153" spans="1:7" x14ac:dyDescent="0.25">
      <c r="A153" s="640" t="str">
        <f>A49</f>
        <v xml:space="preserve">Проживание </v>
      </c>
      <c r="B153" s="641"/>
      <c r="C153" s="323"/>
      <c r="D153" s="320" t="str">
        <f>D49</f>
        <v>сутки</v>
      </c>
      <c r="E153" s="215">
        <f>25*3*D147</f>
        <v>27.1875</v>
      </c>
      <c r="F153" s="333">
        <f>'таланты+инициативы0,275'!F127</f>
        <v>2000</v>
      </c>
      <c r="G153" s="76">
        <f>E153*F153</f>
        <v>54375</v>
      </c>
    </row>
    <row r="154" spans="1:7" ht="18.75" x14ac:dyDescent="0.25">
      <c r="A154" s="642" t="s">
        <v>117</v>
      </c>
      <c r="B154" s="643"/>
      <c r="C154" s="331"/>
      <c r="D154" s="75"/>
      <c r="E154" s="77"/>
      <c r="F154" s="77"/>
      <c r="G154" s="725">
        <f>SUM(G151:G153)</f>
        <v>152250</v>
      </c>
    </row>
    <row r="155" spans="1:7" x14ac:dyDescent="0.25">
      <c r="A155" s="657" t="s">
        <v>36</v>
      </c>
      <c r="B155" s="657"/>
      <c r="C155" s="657"/>
      <c r="D155" s="657"/>
      <c r="E155" s="657"/>
      <c r="F155" s="657"/>
    </row>
    <row r="156" spans="1:7" x14ac:dyDescent="0.25">
      <c r="D156" s="158">
        <f>D147</f>
        <v>0.36249999999999999</v>
      </c>
    </row>
    <row r="157" spans="1:7" x14ac:dyDescent="0.25">
      <c r="A157" s="636" t="s">
        <v>24</v>
      </c>
      <c r="B157" s="636" t="s">
        <v>11</v>
      </c>
      <c r="C157" s="320"/>
      <c r="D157" s="636" t="s">
        <v>46</v>
      </c>
      <c r="E157" s="636" t="s">
        <v>15</v>
      </c>
      <c r="F157" s="637" t="s">
        <v>175</v>
      </c>
      <c r="G157" s="662" t="s">
        <v>6</v>
      </c>
    </row>
    <row r="158" spans="1:7" x14ac:dyDescent="0.25">
      <c r="A158" s="636"/>
      <c r="B158" s="636"/>
      <c r="C158" s="320"/>
      <c r="D158" s="636"/>
      <c r="E158" s="636"/>
      <c r="F158" s="638"/>
      <c r="G158" s="663"/>
    </row>
    <row r="159" spans="1:7" x14ac:dyDescent="0.25">
      <c r="A159" s="320">
        <v>1</v>
      </c>
      <c r="B159" s="320">
        <v>2</v>
      </c>
      <c r="C159" s="320"/>
      <c r="D159" s="320">
        <v>3</v>
      </c>
      <c r="E159" s="295">
        <v>4</v>
      </c>
      <c r="F159" s="295">
        <v>5</v>
      </c>
      <c r="G159" s="74" t="s">
        <v>67</v>
      </c>
    </row>
    <row r="160" spans="1:7" x14ac:dyDescent="0.25">
      <c r="A160" s="51" t="str">
        <f>'инновации+добровольчество0,3625'!A128</f>
        <v>переговоры по району, мин</v>
      </c>
      <c r="B160" s="94" t="s">
        <v>22</v>
      </c>
      <c r="C160" s="210"/>
      <c r="D160" s="366">
        <f>100*D156</f>
        <v>36.25</v>
      </c>
      <c r="E160" s="723">
        <v>2.5</v>
      </c>
      <c r="F160" s="94">
        <f>'таланты+инициативы0,275'!F134</f>
        <v>12</v>
      </c>
      <c r="G160" s="76">
        <f>D160*E160*F160+0.09</f>
        <v>1087.5899999999999</v>
      </c>
    </row>
    <row r="161" spans="1:7" x14ac:dyDescent="0.25">
      <c r="A161" s="51" t="str">
        <f>'инновации+добровольчество0,3625'!A129</f>
        <v>Переговоры за пределами района,мин</v>
      </c>
      <c r="B161" s="94" t="s">
        <v>22</v>
      </c>
      <c r="C161" s="210"/>
      <c r="D161" s="363">
        <f>202.83*D156</f>
        <v>73.525874999999999</v>
      </c>
      <c r="E161" s="359">
        <v>6</v>
      </c>
      <c r="F161" s="94">
        <f>'таланты+инициативы0,275'!F135</f>
        <v>12</v>
      </c>
      <c r="G161" s="76">
        <f t="shared" ref="G161:G162" si="6">D161*E161*F161</f>
        <v>5293.8630000000003</v>
      </c>
    </row>
    <row r="162" spans="1:7" x14ac:dyDescent="0.25">
      <c r="A162" s="51" t="str">
        <f>'инновации+добровольчество0,3625'!A130</f>
        <v>Абоненская плата за услуги связи, номеров</v>
      </c>
      <c r="B162" s="94" t="s">
        <v>22</v>
      </c>
      <c r="C162" s="210"/>
      <c r="D162" s="364">
        <f>1*D156</f>
        <v>0.36249999999999999</v>
      </c>
      <c r="E162" s="365">
        <v>2183</v>
      </c>
      <c r="F162" s="94">
        <f>'таланты+инициативы0,275'!F136</f>
        <v>12</v>
      </c>
      <c r="G162" s="76">
        <f t="shared" si="6"/>
        <v>9496.0499999999993</v>
      </c>
    </row>
    <row r="163" spans="1:7" x14ac:dyDescent="0.25">
      <c r="A163" s="51" t="str">
        <f>'инновации+добровольчество0,3625'!A131</f>
        <v xml:space="preserve">Абоненская плата за услуги Интернет </v>
      </c>
      <c r="B163" s="94" t="s">
        <v>22</v>
      </c>
      <c r="C163" s="210"/>
      <c r="D163" s="364">
        <f>1*D156</f>
        <v>0.36249999999999999</v>
      </c>
      <c r="E163" s="365">
        <v>15000</v>
      </c>
      <c r="F163" s="94">
        <f>'таланты+инициативы0,275'!F137</f>
        <v>12</v>
      </c>
      <c r="G163" s="76">
        <f>D163*E163*F163</f>
        <v>65250</v>
      </c>
    </row>
    <row r="164" spans="1:7" ht="18.75" x14ac:dyDescent="0.3">
      <c r="A164" s="653" t="s">
        <v>26</v>
      </c>
      <c r="B164" s="653"/>
      <c r="C164" s="653"/>
      <c r="D164" s="653"/>
      <c r="E164" s="653"/>
      <c r="F164" s="653"/>
      <c r="G164" s="426">
        <f>SUM(G160:G163)</f>
        <v>81127.502999999997</v>
      </c>
    </row>
    <row r="165" spans="1:7" x14ac:dyDescent="0.25">
      <c r="A165" s="657" t="s">
        <v>53</v>
      </c>
      <c r="B165" s="657"/>
      <c r="C165" s="657"/>
      <c r="D165" s="657"/>
      <c r="E165" s="657"/>
      <c r="F165" s="657"/>
    </row>
    <row r="166" spans="1:7" x14ac:dyDescent="0.25">
      <c r="D166" s="158">
        <f>D156</f>
        <v>0.36249999999999999</v>
      </c>
    </row>
    <row r="167" spans="1:7" x14ac:dyDescent="0.25">
      <c r="A167" s="636" t="s">
        <v>191</v>
      </c>
      <c r="B167" s="636" t="s">
        <v>11</v>
      </c>
      <c r="C167" s="320"/>
      <c r="D167" s="636" t="s">
        <v>46</v>
      </c>
      <c r="E167" s="636" t="s">
        <v>15</v>
      </c>
      <c r="F167" s="637" t="s">
        <v>25</v>
      </c>
      <c r="G167" s="662" t="s">
        <v>6</v>
      </c>
    </row>
    <row r="168" spans="1:7" x14ac:dyDescent="0.25">
      <c r="A168" s="636"/>
      <c r="B168" s="636"/>
      <c r="C168" s="320"/>
      <c r="D168" s="636"/>
      <c r="E168" s="636"/>
      <c r="F168" s="638"/>
      <c r="G168" s="663"/>
    </row>
    <row r="169" spans="1:7" x14ac:dyDescent="0.25">
      <c r="A169" s="320">
        <v>1</v>
      </c>
      <c r="B169" s="320">
        <v>2</v>
      </c>
      <c r="C169" s="320"/>
      <c r="D169" s="320">
        <v>3</v>
      </c>
      <c r="E169" s="320">
        <v>4</v>
      </c>
      <c r="F169" s="320">
        <v>5</v>
      </c>
      <c r="G169" s="76" t="s">
        <v>68</v>
      </c>
    </row>
    <row r="170" spans="1:7" hidden="1" x14ac:dyDescent="0.25">
      <c r="A170" s="118" t="s">
        <v>201</v>
      </c>
      <c r="B170" s="94" t="s">
        <v>120</v>
      </c>
      <c r="C170" s="320"/>
      <c r="D170" s="320">
        <v>0</v>
      </c>
      <c r="E170" s="320">
        <f>'инновации+добровольчество0,3625'!E138</f>
        <v>0</v>
      </c>
      <c r="F170" s="320">
        <v>1</v>
      </c>
      <c r="G170" s="76">
        <f>D170*E170*F170</f>
        <v>0</v>
      </c>
    </row>
    <row r="171" spans="1:7" x14ac:dyDescent="0.25">
      <c r="A171" s="69" t="str">
        <f>'таланты+инициативы0,275'!A146</f>
        <v>Провоз груза 140 мест (1 место=500 руб)</v>
      </c>
      <c r="B171" s="320" t="s">
        <v>22</v>
      </c>
      <c r="C171" s="320"/>
      <c r="D171" s="320">
        <f>1*D166</f>
        <v>0.36249999999999999</v>
      </c>
      <c r="E171" s="333">
        <f>'таланты+инициативы0,275'!E146</f>
        <v>70000</v>
      </c>
      <c r="F171" s="320">
        <v>1</v>
      </c>
      <c r="G171" s="76">
        <f>D171*E171*F171</f>
        <v>25375</v>
      </c>
    </row>
    <row r="172" spans="1:7" ht="18.75" x14ac:dyDescent="0.25">
      <c r="A172" s="653" t="s">
        <v>54</v>
      </c>
      <c r="B172" s="653"/>
      <c r="C172" s="653"/>
      <c r="D172" s="653"/>
      <c r="E172" s="653"/>
      <c r="F172" s="653"/>
      <c r="G172" s="759">
        <f>SUM(G170:G171)</f>
        <v>25375</v>
      </c>
    </row>
    <row r="173" spans="1:7" ht="18.75" x14ac:dyDescent="0.3">
      <c r="A173" s="657" t="s">
        <v>19</v>
      </c>
      <c r="B173" s="657"/>
      <c r="C173" s="657"/>
      <c r="D173" s="657"/>
      <c r="E173" s="657"/>
      <c r="F173" s="657"/>
      <c r="G173" s="177"/>
    </row>
    <row r="174" spans="1:7" x14ac:dyDescent="0.25">
      <c r="D174" s="158">
        <f>D166</f>
        <v>0.36249999999999999</v>
      </c>
    </row>
    <row r="175" spans="1:7" ht="15.75" customHeight="1" x14ac:dyDescent="0.25">
      <c r="A175" s="636" t="s">
        <v>21</v>
      </c>
      <c r="B175" s="636" t="s">
        <v>11</v>
      </c>
      <c r="C175" s="320"/>
      <c r="D175" s="636" t="s">
        <v>14</v>
      </c>
      <c r="E175" s="636" t="s">
        <v>15</v>
      </c>
      <c r="F175" s="637" t="s">
        <v>6</v>
      </c>
    </row>
    <row r="176" spans="1:7" x14ac:dyDescent="0.25">
      <c r="A176" s="636"/>
      <c r="B176" s="636"/>
      <c r="C176" s="320"/>
      <c r="D176" s="636"/>
      <c r="E176" s="636"/>
      <c r="F176" s="638"/>
    </row>
    <row r="177" spans="1:6" x14ac:dyDescent="0.25">
      <c r="A177" s="320">
        <v>1</v>
      </c>
      <c r="B177" s="320">
        <v>2</v>
      </c>
      <c r="C177" s="320"/>
      <c r="D177" s="295">
        <v>3</v>
      </c>
      <c r="E177" s="295">
        <v>7</v>
      </c>
      <c r="F177" s="320" t="s">
        <v>173</v>
      </c>
    </row>
    <row r="178" spans="1:6" x14ac:dyDescent="0.25">
      <c r="A178" s="72" t="str">
        <f>'таланты+инициативы0,275'!A153</f>
        <v xml:space="preserve">Тех обслуживание систем пожарной сигнализации  </v>
      </c>
      <c r="B178" s="94" t="s">
        <v>22</v>
      </c>
      <c r="C178" s="320"/>
      <c r="D178" s="150">
        <f>12*D174</f>
        <v>4.3499999999999996</v>
      </c>
      <c r="E178" s="368">
        <f>'таланты+инициативы0,275'!E153</f>
        <v>1000</v>
      </c>
      <c r="F178" s="333">
        <f t="shared" ref="F178:F203" si="7">D178*E178</f>
        <v>4350</v>
      </c>
    </row>
    <row r="179" spans="1:6" x14ac:dyDescent="0.25">
      <c r="A179" s="72" t="str">
        <f>'таланты+инициативы0,275'!A154</f>
        <v xml:space="preserve">Уборка территории от снега </v>
      </c>
      <c r="B179" s="94" t="s">
        <v>22</v>
      </c>
      <c r="C179" s="320"/>
      <c r="D179" s="150">
        <f>4*D174</f>
        <v>1.45</v>
      </c>
      <c r="E179" s="368">
        <f>'таланты+инициативы0,275'!E154</f>
        <v>20000.02</v>
      </c>
      <c r="F179" s="333">
        <f t="shared" si="7"/>
        <v>29000.028999999999</v>
      </c>
    </row>
    <row r="180" spans="1:6" x14ac:dyDescent="0.25">
      <c r="A180" s="72" t="str">
        <f>'таланты+инициативы0,275'!A155</f>
        <v>Профилактическая дезинфекция, дератизация</v>
      </c>
      <c r="B180" s="94" t="s">
        <v>22</v>
      </c>
      <c r="C180" s="320"/>
      <c r="D180" s="150">
        <f>D174*4</f>
        <v>1.45</v>
      </c>
      <c r="E180" s="368">
        <f>'таланты+инициативы0,275'!E155</f>
        <v>1845.93</v>
      </c>
      <c r="F180" s="333">
        <f t="shared" si="7"/>
        <v>2676.5985000000001</v>
      </c>
    </row>
    <row r="181" spans="1:6" x14ac:dyDescent="0.25">
      <c r="A181" s="72" t="str">
        <f>'таланты+инициативы0,275'!A156</f>
        <v>Обслуживание системы видеонаблюдения</v>
      </c>
      <c r="B181" s="94" t="s">
        <v>22</v>
      </c>
      <c r="C181" s="320"/>
      <c r="D181" s="150">
        <f>12*D174</f>
        <v>4.3499999999999996</v>
      </c>
      <c r="E181" s="368">
        <f>'таланты+инициативы0,275'!E156</f>
        <v>3000</v>
      </c>
      <c r="F181" s="333">
        <f t="shared" si="7"/>
        <v>13049.999999999998</v>
      </c>
    </row>
    <row r="182" spans="1:6" ht="31.5" x14ac:dyDescent="0.25">
      <c r="A182" s="72" t="str">
        <f>'таланты+инициативы0,275'!A157</f>
        <v>Комплексное обслуживание системы тепловодоснабжения и конструктивных элементов здания</v>
      </c>
      <c r="B182" s="94" t="s">
        <v>22</v>
      </c>
      <c r="C182" s="320"/>
      <c r="D182" s="150">
        <f>D174*1</f>
        <v>0.36249999999999999</v>
      </c>
      <c r="E182" s="368">
        <f>'таланты+инициативы0,275'!E157</f>
        <v>50000</v>
      </c>
      <c r="F182" s="333">
        <f t="shared" si="7"/>
        <v>18125</v>
      </c>
    </row>
    <row r="183" spans="1:6" x14ac:dyDescent="0.25">
      <c r="A183" s="72" t="str">
        <f>'таланты+инициативы0,275'!A158</f>
        <v>Договор осмотр технического состояния автомобиля</v>
      </c>
      <c r="B183" s="94" t="s">
        <v>22</v>
      </c>
      <c r="C183" s="320"/>
      <c r="D183" s="150">
        <f>D174*248</f>
        <v>89.899999999999991</v>
      </c>
      <c r="E183" s="368">
        <f>'таланты+инициативы0,275'!E158</f>
        <v>260</v>
      </c>
      <c r="F183" s="333">
        <f t="shared" si="7"/>
        <v>23373.999999999996</v>
      </c>
    </row>
    <row r="184" spans="1:6" x14ac:dyDescent="0.25">
      <c r="A184" s="72" t="str">
        <f>'таланты+инициативы0,275'!A159</f>
        <v>услуги автосервиса</v>
      </c>
      <c r="B184" s="94" t="s">
        <v>22</v>
      </c>
      <c r="C184" s="320"/>
      <c r="D184" s="367">
        <f>10*D174</f>
        <v>3.625</v>
      </c>
      <c r="E184" s="368">
        <f>'таланты+инициативы0,275'!E159</f>
        <v>2013.62</v>
      </c>
      <c r="F184" s="333">
        <f t="shared" si="7"/>
        <v>7299.3724999999995</v>
      </c>
    </row>
    <row r="185" spans="1:6" x14ac:dyDescent="0.25">
      <c r="A185" s="72" t="str">
        <f>'таланты+инициативы0,275'!A160</f>
        <v>Возмещение мед осмотра (112/212)</v>
      </c>
      <c r="B185" s="94" t="s">
        <v>22</v>
      </c>
      <c r="C185" s="320"/>
      <c r="D185" s="367">
        <f>2*D174</f>
        <v>0.72499999999999998</v>
      </c>
      <c r="E185" s="368">
        <f>'таланты+инициативы0,275'!E160</f>
        <v>5000</v>
      </c>
      <c r="F185" s="333">
        <f t="shared" si="7"/>
        <v>3625</v>
      </c>
    </row>
    <row r="186" spans="1:6" x14ac:dyDescent="0.25">
      <c r="A186" s="72" t="str">
        <f>'таланты+инициативы0,275'!A161</f>
        <v>Услуги СЕМИС подписка</v>
      </c>
      <c r="B186" s="94" t="s">
        <v>22</v>
      </c>
      <c r="C186" s="320"/>
      <c r="D186" s="367">
        <f>D174*1</f>
        <v>0.36249999999999999</v>
      </c>
      <c r="E186" s="368">
        <f>'таланты+инициативы0,275'!E161</f>
        <v>2100</v>
      </c>
      <c r="F186" s="333">
        <f t="shared" si="7"/>
        <v>761.25</v>
      </c>
    </row>
    <row r="187" spans="1:6" x14ac:dyDescent="0.25">
      <c r="A187" s="72" t="str">
        <f>'таланты+инициативы0,275'!A162</f>
        <v>Предрейсовое медицинское обследование 496 раз*89руб</v>
      </c>
      <c r="B187" s="94" t="s">
        <v>22</v>
      </c>
      <c r="C187" s="320"/>
      <c r="D187" s="369">
        <f>D174*496</f>
        <v>179.79999999999998</v>
      </c>
      <c r="E187" s="368">
        <f>'таланты+инициативы0,275'!E162</f>
        <v>89</v>
      </c>
      <c r="F187" s="333">
        <f t="shared" si="7"/>
        <v>16002.199999999999</v>
      </c>
    </row>
    <row r="188" spans="1:6" ht="47.25" x14ac:dyDescent="0.25">
      <c r="A188" s="72" t="str">
        <f>'таланты+инициативы0,275'!A163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B188" s="94" t="s">
        <v>22</v>
      </c>
      <c r="C188" s="320"/>
      <c r="D188" s="66">
        <f>D174*12</f>
        <v>4.3499999999999996</v>
      </c>
      <c r="E188" s="368">
        <f>'таланты+инициативы0,275'!E163</f>
        <v>16000</v>
      </c>
      <c r="F188" s="333">
        <f t="shared" si="7"/>
        <v>69600</v>
      </c>
    </row>
    <row r="189" spans="1:6" x14ac:dyDescent="0.25">
      <c r="A189" s="72" t="str">
        <f>'таланты+инициативы0,275'!A164</f>
        <v>Страховая премия по полису ОСАГО за УАЗ</v>
      </c>
      <c r="B189" s="94" t="s">
        <v>22</v>
      </c>
      <c r="C189" s="320"/>
      <c r="D189" s="66">
        <f>D174</f>
        <v>0.36249999999999999</v>
      </c>
      <c r="E189" s="368">
        <f>'таланты+инициативы0,275'!E164</f>
        <v>26000</v>
      </c>
      <c r="F189" s="333">
        <f t="shared" si="7"/>
        <v>9425</v>
      </c>
    </row>
    <row r="190" spans="1:6" x14ac:dyDescent="0.25">
      <c r="A190" s="72" t="str">
        <f>'таланты+инициативы0,275'!A165</f>
        <v>Приобретение программного обеспечения</v>
      </c>
      <c r="B190" s="94" t="s">
        <v>22</v>
      </c>
      <c r="C190" s="320"/>
      <c r="D190" s="66">
        <f>4*D174</f>
        <v>1.45</v>
      </c>
      <c r="E190" s="368">
        <f>'таланты+инициативы0,275'!E165</f>
        <v>13939</v>
      </c>
      <c r="F190" s="333">
        <f t="shared" si="7"/>
        <v>20211.55</v>
      </c>
    </row>
    <row r="191" spans="1:6" x14ac:dyDescent="0.25">
      <c r="A191" s="72" t="str">
        <f>'таланты+инициативы0,275'!A166</f>
        <v>Оплата пени, штрафов (853/291)</v>
      </c>
      <c r="B191" s="94" t="s">
        <v>22</v>
      </c>
      <c r="C191" s="320"/>
      <c r="D191" s="66">
        <f>5*D174</f>
        <v>1.8125</v>
      </c>
      <c r="E191" s="368">
        <f>'таланты+инициативы0,275'!E166</f>
        <v>1000</v>
      </c>
      <c r="F191" s="333">
        <f t="shared" si="7"/>
        <v>1812.5</v>
      </c>
    </row>
    <row r="192" spans="1:6" hidden="1" x14ac:dyDescent="0.25">
      <c r="A192" s="72">
        <f>'таланты+инициативы0,275'!A167</f>
        <v>0</v>
      </c>
      <c r="B192" s="94" t="s">
        <v>22</v>
      </c>
      <c r="C192" s="320"/>
      <c r="D192" s="422">
        <v>0</v>
      </c>
      <c r="E192" s="320">
        <f>'инновации+добровольчество0,3625'!E161</f>
        <v>100</v>
      </c>
      <c r="F192" s="333">
        <f t="shared" si="7"/>
        <v>0</v>
      </c>
    </row>
    <row r="193" spans="1:6" hidden="1" x14ac:dyDescent="0.25">
      <c r="A193" s="72">
        <f>'таланты+инициативы0,275'!A168</f>
        <v>0</v>
      </c>
      <c r="B193" s="94" t="s">
        <v>22</v>
      </c>
      <c r="C193" s="320"/>
      <c r="D193" s="320">
        <f t="shared" ref="D193:D203" si="8">$D$183</f>
        <v>89.899999999999991</v>
      </c>
      <c r="E193" s="320"/>
      <c r="F193" s="333">
        <f t="shared" si="7"/>
        <v>0</v>
      </c>
    </row>
    <row r="194" spans="1:6" hidden="1" x14ac:dyDescent="0.25">
      <c r="A194" s="72">
        <f>'таланты+инициативы0,275'!A169</f>
        <v>0</v>
      </c>
      <c r="B194" s="94" t="s">
        <v>22</v>
      </c>
      <c r="C194" s="320"/>
      <c r="D194" s="320">
        <f t="shared" si="8"/>
        <v>89.899999999999991</v>
      </c>
      <c r="E194" s="320"/>
      <c r="F194" s="333">
        <f t="shared" si="7"/>
        <v>0</v>
      </c>
    </row>
    <row r="195" spans="1:6" hidden="1" x14ac:dyDescent="0.25">
      <c r="A195" s="72">
        <f>'таланты+инициативы0,275'!A170</f>
        <v>0</v>
      </c>
      <c r="B195" s="94" t="s">
        <v>22</v>
      </c>
      <c r="C195" s="320"/>
      <c r="D195" s="320">
        <f t="shared" si="8"/>
        <v>89.899999999999991</v>
      </c>
      <c r="E195" s="320"/>
      <c r="F195" s="333">
        <f t="shared" si="7"/>
        <v>0</v>
      </c>
    </row>
    <row r="196" spans="1:6" hidden="1" x14ac:dyDescent="0.25">
      <c r="A196" s="72">
        <f>'таланты+инициативы0,275'!A171</f>
        <v>0</v>
      </c>
      <c r="B196" s="94" t="s">
        <v>22</v>
      </c>
      <c r="C196" s="320"/>
      <c r="D196" s="320">
        <f t="shared" si="8"/>
        <v>89.899999999999991</v>
      </c>
      <c r="E196" s="320"/>
      <c r="F196" s="333">
        <f t="shared" si="7"/>
        <v>0</v>
      </c>
    </row>
    <row r="197" spans="1:6" hidden="1" x14ac:dyDescent="0.25">
      <c r="A197" s="72" t="str">
        <f>'таланты+инициативы0,275'!A172</f>
        <v>ИТОГО СОДЕРЖАНИЕ ОБЪЕКТОВ НЕДВИЖ. ИМУЩЕСТВА</v>
      </c>
      <c r="B197" s="94" t="s">
        <v>22</v>
      </c>
      <c r="C197" s="320"/>
      <c r="D197" s="320">
        <f t="shared" si="8"/>
        <v>89.899999999999991</v>
      </c>
      <c r="E197" s="320"/>
      <c r="F197" s="333">
        <f t="shared" si="7"/>
        <v>0</v>
      </c>
    </row>
    <row r="198" spans="1:6" hidden="1" x14ac:dyDescent="0.25">
      <c r="A198" s="72">
        <f>'таланты+инициативы0,275'!A173</f>
        <v>0</v>
      </c>
      <c r="B198" s="94" t="s">
        <v>22</v>
      </c>
      <c r="C198" s="320"/>
      <c r="D198" s="320">
        <f t="shared" si="8"/>
        <v>89.899999999999991</v>
      </c>
      <c r="E198" s="320"/>
      <c r="F198" s="333">
        <f t="shared" si="7"/>
        <v>0</v>
      </c>
    </row>
    <row r="199" spans="1:6" hidden="1" x14ac:dyDescent="0.25">
      <c r="A199" s="72">
        <f>'таланты+инициативы0,275'!A174</f>
        <v>0.27500000000000002</v>
      </c>
      <c r="B199" s="94" t="s">
        <v>22</v>
      </c>
      <c r="C199" s="320"/>
      <c r="D199" s="320">
        <f t="shared" si="8"/>
        <v>89.899999999999991</v>
      </c>
      <c r="E199" s="320"/>
      <c r="F199" s="333">
        <f t="shared" si="7"/>
        <v>0</v>
      </c>
    </row>
    <row r="200" spans="1:6" hidden="1" x14ac:dyDescent="0.25">
      <c r="A200" s="72" t="str">
        <f>'таланты+инициативы0,275'!A175</f>
        <v>Прочие затраты</v>
      </c>
      <c r="B200" s="94" t="s">
        <v>22</v>
      </c>
      <c r="C200" s="317"/>
      <c r="D200" s="320">
        <f t="shared" si="8"/>
        <v>89.899999999999991</v>
      </c>
      <c r="E200" s="320"/>
      <c r="F200" s="333">
        <f t="shared" si="7"/>
        <v>0</v>
      </c>
    </row>
    <row r="201" spans="1:6" hidden="1" x14ac:dyDescent="0.25">
      <c r="A201" s="72">
        <f>'таланты+инициативы0,275'!A176</f>
        <v>0</v>
      </c>
      <c r="B201" s="94" t="s">
        <v>22</v>
      </c>
      <c r="C201" s="210"/>
      <c r="D201" s="320">
        <f t="shared" si="8"/>
        <v>89.899999999999991</v>
      </c>
      <c r="E201" s="320"/>
      <c r="F201" s="333">
        <f t="shared" si="7"/>
        <v>0</v>
      </c>
    </row>
    <row r="202" spans="1:6" hidden="1" x14ac:dyDescent="0.25">
      <c r="A202" s="72">
        <f>'таланты+инициативы0,275'!A177</f>
        <v>1</v>
      </c>
      <c r="B202" s="94" t="s">
        <v>22</v>
      </c>
      <c r="C202" s="210"/>
      <c r="D202" s="320">
        <f t="shared" si="8"/>
        <v>89.899999999999991</v>
      </c>
      <c r="E202" s="320"/>
      <c r="F202" s="333">
        <f t="shared" si="7"/>
        <v>0</v>
      </c>
    </row>
    <row r="203" spans="1:6" ht="18.75" hidden="1" customHeight="1" x14ac:dyDescent="0.25">
      <c r="A203" s="72" t="str">
        <f>'таланты+инициативы0,275'!A178</f>
        <v>Обучение персонала</v>
      </c>
      <c r="B203" s="94" t="s">
        <v>22</v>
      </c>
      <c r="C203" s="210"/>
      <c r="D203" s="320">
        <f t="shared" si="8"/>
        <v>89.899999999999991</v>
      </c>
      <c r="E203" s="320"/>
      <c r="F203" s="333">
        <f t="shared" si="7"/>
        <v>0</v>
      </c>
    </row>
    <row r="204" spans="1:6" ht="18.75" x14ac:dyDescent="0.25">
      <c r="A204" s="654" t="s">
        <v>23</v>
      </c>
      <c r="B204" s="655"/>
      <c r="C204" s="655"/>
      <c r="D204" s="655"/>
      <c r="E204" s="656"/>
      <c r="F204" s="758">
        <f>SUM(F178:F203)</f>
        <v>219312.5</v>
      </c>
    </row>
    <row r="205" spans="1:6" x14ac:dyDescent="0.25">
      <c r="A205" s="647" t="s">
        <v>29</v>
      </c>
      <c r="B205" s="648"/>
      <c r="C205" s="648"/>
      <c r="D205" s="648"/>
      <c r="E205" s="648"/>
      <c r="F205" s="649"/>
    </row>
    <row r="206" spans="1:6" x14ac:dyDescent="0.25">
      <c r="A206" s="650">
        <f>D174</f>
        <v>0.36249999999999999</v>
      </c>
      <c r="B206" s="651"/>
      <c r="C206" s="651"/>
      <c r="D206" s="651"/>
      <c r="E206" s="651"/>
      <c r="F206" s="652"/>
    </row>
    <row r="207" spans="1:6" ht="15.75" customHeight="1" x14ac:dyDescent="0.25">
      <c r="A207" s="503" t="s">
        <v>30</v>
      </c>
      <c r="B207" s="503" t="s">
        <v>11</v>
      </c>
      <c r="C207" s="94"/>
      <c r="D207" s="503" t="s">
        <v>14</v>
      </c>
      <c r="E207" s="503" t="s">
        <v>15</v>
      </c>
      <c r="F207" s="523" t="s">
        <v>6</v>
      </c>
    </row>
    <row r="208" spans="1:6" x14ac:dyDescent="0.25">
      <c r="A208" s="503"/>
      <c r="B208" s="503"/>
      <c r="C208" s="94"/>
      <c r="D208" s="503"/>
      <c r="E208" s="503"/>
      <c r="F208" s="524"/>
    </row>
    <row r="209" spans="1:10" x14ac:dyDescent="0.25">
      <c r="A209" s="94">
        <v>1</v>
      </c>
      <c r="B209" s="94">
        <v>2</v>
      </c>
      <c r="C209" s="94"/>
      <c r="D209" s="94">
        <v>3</v>
      </c>
      <c r="E209" s="94">
        <v>7</v>
      </c>
      <c r="F209" s="94" t="s">
        <v>173</v>
      </c>
    </row>
    <row r="210" spans="1:10" x14ac:dyDescent="0.25">
      <c r="A210" s="202" t="str">
        <f>'таланты+инициативы0,275'!A178</f>
        <v>Обучение персонала</v>
      </c>
      <c r="B210" s="297" t="s">
        <v>189</v>
      </c>
      <c r="C210" s="94"/>
      <c r="D210" s="305">
        <f>1*A206</f>
        <v>0.36249999999999999</v>
      </c>
      <c r="E210" s="94">
        <f>'таланты+инициативы0,275'!E178</f>
        <v>80000</v>
      </c>
      <c r="F210" s="236">
        <f t="shared" ref="F210:F211" si="9">D210*E210</f>
        <v>29000</v>
      </c>
    </row>
    <row r="211" spans="1:10" ht="16.5" x14ac:dyDescent="0.25">
      <c r="A211" s="202" t="str">
        <f>'таланты+инициативы0,275'!A179</f>
        <v>Пиломатериал</v>
      </c>
      <c r="B211" s="297" t="s">
        <v>189</v>
      </c>
      <c r="C211" s="94"/>
      <c r="D211" s="305">
        <f>7*A206</f>
        <v>2.5375000000000001</v>
      </c>
      <c r="E211" s="94">
        <f>'таланты+инициативы0,275'!E179</f>
        <v>22000</v>
      </c>
      <c r="F211" s="236">
        <f t="shared" si="9"/>
        <v>55825</v>
      </c>
      <c r="G211" s="762"/>
      <c r="H211" s="763"/>
      <c r="I211" s="764"/>
      <c r="J211" s="765"/>
    </row>
    <row r="212" spans="1:10" ht="16.5" x14ac:dyDescent="0.25">
      <c r="A212" s="202" t="str">
        <f>'таланты+инициативы0,275'!A180</f>
        <v>Тонеры для картриджей Kyocera</v>
      </c>
      <c r="B212" s="297" t="str">
        <f>'инновации+добровольчество0,3625'!B181</f>
        <v>шт</v>
      </c>
      <c r="C212" s="94"/>
      <c r="D212" s="396">
        <f>5*A206</f>
        <v>1.8125</v>
      </c>
      <c r="E212" s="94">
        <f>'таланты+инициативы0,275'!E180</f>
        <v>2500</v>
      </c>
      <c r="F212" s="236">
        <f>D212*E212</f>
        <v>4531.25</v>
      </c>
      <c r="G212" s="762"/>
      <c r="H212" s="763"/>
      <c r="I212" s="764"/>
      <c r="J212" s="765"/>
    </row>
    <row r="213" spans="1:10" ht="16.5" x14ac:dyDescent="0.25">
      <c r="A213" s="202" t="str">
        <f>'таланты+инициативы0,275'!A181</f>
        <v>Комплект тонеров для цветного принтера Canon</v>
      </c>
      <c r="B213" s="297" t="str">
        <f>'инновации+добровольчество0,3625'!B182</f>
        <v>шт</v>
      </c>
      <c r="C213" s="94"/>
      <c r="D213" s="396">
        <f>10*A206</f>
        <v>3.625</v>
      </c>
      <c r="E213" s="94">
        <f>'таланты+инициативы0,275'!E181</f>
        <v>4500</v>
      </c>
      <c r="F213" s="236">
        <f>D213*E213</f>
        <v>16312.5</v>
      </c>
      <c r="G213" s="762"/>
      <c r="H213" s="763"/>
      <c r="I213" s="764"/>
      <c r="J213" s="765"/>
    </row>
    <row r="214" spans="1:10" ht="24.75" customHeight="1" x14ac:dyDescent="0.25">
      <c r="A214" s="202" t="str">
        <f>'таланты+инициативы0,275'!A182</f>
        <v>Комплект тонера для цветного принтера Hp</v>
      </c>
      <c r="B214" s="297" t="str">
        <f>'инновации+добровольчество0,3625'!B183</f>
        <v>шт</v>
      </c>
      <c r="C214" s="94"/>
      <c r="D214" s="396">
        <f>2*A206</f>
        <v>0.72499999999999998</v>
      </c>
      <c r="E214" s="94">
        <f>'таланты+инициативы0,275'!E182</f>
        <v>13000</v>
      </c>
      <c r="F214" s="236">
        <f t="shared" ref="F214:F235" si="10">D214*E214</f>
        <v>9425</v>
      </c>
      <c r="G214" s="762"/>
      <c r="H214" s="763"/>
      <c r="I214" s="764"/>
      <c r="J214" s="765"/>
    </row>
    <row r="215" spans="1:10" ht="24.75" customHeight="1" x14ac:dyDescent="0.25">
      <c r="A215" s="202" t="str">
        <f>'таланты+инициативы0,275'!A183</f>
        <v>Флеш накопители  16 гб</v>
      </c>
      <c r="B215" s="297" t="str">
        <f>'инновации+добровольчество0,3625'!B184</f>
        <v>шт</v>
      </c>
      <c r="C215" s="94"/>
      <c r="D215" s="396">
        <f>7*A206</f>
        <v>2.5375000000000001</v>
      </c>
      <c r="E215" s="94">
        <f>'таланты+инициативы0,275'!E183</f>
        <v>1000</v>
      </c>
      <c r="F215" s="236">
        <f t="shared" ref="F215" si="11">D215*E215</f>
        <v>2537.5</v>
      </c>
      <c r="G215" s="766"/>
      <c r="H215" s="763"/>
      <c r="I215" s="764"/>
      <c r="J215" s="765"/>
    </row>
    <row r="216" spans="1:10" ht="16.5" x14ac:dyDescent="0.25">
      <c r="A216" s="202" t="str">
        <f>'таланты+инициативы0,275'!A184</f>
        <v>Флеш накопители  64 гб</v>
      </c>
      <c r="B216" s="297" t="str">
        <f>'инновации+добровольчество0,3625'!B185</f>
        <v>шт</v>
      </c>
      <c r="C216" s="94"/>
      <c r="D216" s="396">
        <f>5*A206</f>
        <v>1.8125</v>
      </c>
      <c r="E216" s="94">
        <f>'таланты+инициативы0,275'!E184</f>
        <v>2100</v>
      </c>
      <c r="F216" s="236">
        <f t="shared" si="10"/>
        <v>3806.25</v>
      </c>
      <c r="G216" s="766"/>
      <c r="H216" s="763"/>
      <c r="I216" s="764"/>
      <c r="J216" s="765"/>
    </row>
    <row r="217" spans="1:10" ht="16.5" x14ac:dyDescent="0.25">
      <c r="A217" s="202" t="str">
        <f>'таланты+инициативы0,275'!A185</f>
        <v>Мышь USB</v>
      </c>
      <c r="B217" s="297" t="str">
        <f>'инновации+добровольчество0,3625'!B186</f>
        <v>шт</v>
      </c>
      <c r="C217" s="94"/>
      <c r="D217" s="396">
        <f>4*A206</f>
        <v>1.45</v>
      </c>
      <c r="E217" s="94">
        <f>'таланты+инициативы0,275'!E185</f>
        <v>500</v>
      </c>
      <c r="F217" s="236">
        <f t="shared" si="10"/>
        <v>725</v>
      </c>
      <c r="G217" s="762"/>
      <c r="H217" s="763"/>
      <c r="I217" s="764"/>
      <c r="J217" s="765"/>
    </row>
    <row r="218" spans="1:10" ht="16.5" x14ac:dyDescent="0.25">
      <c r="A218" s="202" t="str">
        <f>'таланты+инициативы0,275'!A186</f>
        <v xml:space="preserve">Мешки для мусора </v>
      </c>
      <c r="B218" s="297" t="str">
        <f>'инновации+добровольчество0,3625'!B187</f>
        <v>шт</v>
      </c>
      <c r="C218" s="94"/>
      <c r="D218" s="396">
        <f>200*A206</f>
        <v>72.5</v>
      </c>
      <c r="E218" s="94">
        <f>'таланты+инициативы0,275'!E186</f>
        <v>100</v>
      </c>
      <c r="F218" s="236">
        <f t="shared" si="10"/>
        <v>7250</v>
      </c>
      <c r="G218" s="762"/>
      <c r="H218" s="763"/>
      <c r="I218" s="764"/>
      <c r="J218" s="765"/>
    </row>
    <row r="219" spans="1:10" ht="16.5" x14ac:dyDescent="0.25">
      <c r="A219" s="202" t="str">
        <f>'таланты+инициативы0,275'!A187</f>
        <v>Жидкое мыло</v>
      </c>
      <c r="B219" s="297" t="str">
        <f>'инновации+добровольчество0,3625'!B188</f>
        <v>шт</v>
      </c>
      <c r="C219" s="94"/>
      <c r="D219" s="396">
        <f>15*A206</f>
        <v>5.4375</v>
      </c>
      <c r="E219" s="94">
        <f>'таланты+инициативы0,275'!E187</f>
        <v>300</v>
      </c>
      <c r="F219" s="236">
        <f t="shared" si="10"/>
        <v>1631.25</v>
      </c>
      <c r="G219" s="762"/>
      <c r="H219" s="763"/>
      <c r="I219" s="764"/>
      <c r="J219" s="765"/>
    </row>
    <row r="220" spans="1:10" ht="16.5" x14ac:dyDescent="0.25">
      <c r="A220" s="202" t="str">
        <f>'таланты+инициативы0,275'!A188</f>
        <v>Туалетная бумага</v>
      </c>
      <c r="B220" s="297" t="str">
        <f>'инновации+добровольчество0,3625'!B189</f>
        <v>шт</v>
      </c>
      <c r="C220" s="94"/>
      <c r="D220" s="396">
        <f>100*A206</f>
        <v>36.25</v>
      </c>
      <c r="E220" s="94">
        <f>'таланты+инициативы0,275'!E188</f>
        <v>25</v>
      </c>
      <c r="F220" s="236">
        <f t="shared" si="10"/>
        <v>906.25</v>
      </c>
      <c r="G220" s="762"/>
      <c r="H220" s="763"/>
      <c r="I220" s="764"/>
      <c r="J220" s="765"/>
    </row>
    <row r="221" spans="1:10" ht="16.5" x14ac:dyDescent="0.25">
      <c r="A221" s="202" t="str">
        <f>'таланты+инициативы0,275'!A189</f>
        <v>Тряпки для мытья</v>
      </c>
      <c r="B221" s="297" t="str">
        <f>'инновации+добровольчество0,3625'!B190</f>
        <v>шт</v>
      </c>
      <c r="C221" s="94"/>
      <c r="D221" s="396">
        <f>40*A206</f>
        <v>14.5</v>
      </c>
      <c r="E221" s="94">
        <f>'таланты+инициативы0,275'!E189</f>
        <v>40</v>
      </c>
      <c r="F221" s="236">
        <f t="shared" si="10"/>
        <v>580</v>
      </c>
      <c r="G221" s="762"/>
      <c r="H221" s="763"/>
      <c r="I221" s="764"/>
      <c r="J221" s="765"/>
    </row>
    <row r="222" spans="1:10" ht="16.5" x14ac:dyDescent="0.25">
      <c r="A222" s="202" t="str">
        <f>'таланты+инициативы0,275'!A190</f>
        <v>Бытовая химия</v>
      </c>
      <c r="B222" s="297" t="str">
        <f>'инновации+добровольчество0,3625'!B191</f>
        <v>шт</v>
      </c>
      <c r="C222" s="94"/>
      <c r="D222" s="396">
        <f>20*A206</f>
        <v>7.25</v>
      </c>
      <c r="E222" s="94">
        <f>'таланты+инициативы0,275'!E190</f>
        <v>1500</v>
      </c>
      <c r="F222" s="236">
        <f t="shared" si="10"/>
        <v>10875</v>
      </c>
      <c r="G222" s="762"/>
      <c r="H222" s="763"/>
      <c r="I222" s="764"/>
      <c r="J222" s="765"/>
    </row>
    <row r="223" spans="1:10" ht="16.5" x14ac:dyDescent="0.25">
      <c r="A223" s="202" t="str">
        <f>'таланты+инициативы0,275'!A191</f>
        <v>Фанера</v>
      </c>
      <c r="B223" s="297" t="str">
        <f>'инновации+добровольчество0,3625'!B192</f>
        <v>шт</v>
      </c>
      <c r="C223" s="94"/>
      <c r="D223" s="396">
        <f>30*A206</f>
        <v>10.875</v>
      </c>
      <c r="E223" s="94">
        <f>'таланты+инициативы0,275'!E191</f>
        <v>1300</v>
      </c>
      <c r="F223" s="236">
        <f t="shared" si="10"/>
        <v>14137.5</v>
      </c>
      <c r="G223" s="762"/>
      <c r="H223" s="763"/>
      <c r="I223" s="764"/>
      <c r="J223" s="765"/>
    </row>
    <row r="224" spans="1:10" ht="16.5" x14ac:dyDescent="0.25">
      <c r="A224" s="202" t="str">
        <f>'таланты+инициативы0,275'!A192</f>
        <v>Антифриз</v>
      </c>
      <c r="B224" s="297" t="str">
        <f>'инновации+добровольчество0,3625'!B193</f>
        <v>шт</v>
      </c>
      <c r="C224" s="94"/>
      <c r="D224" s="396">
        <f>20*A206</f>
        <v>7.25</v>
      </c>
      <c r="E224" s="94">
        <f>'таланты+инициативы0,275'!E192</f>
        <v>300</v>
      </c>
      <c r="F224" s="236">
        <f t="shared" ref="F224:F225" si="12">D224*E224</f>
        <v>2175</v>
      </c>
      <c r="G224" s="762"/>
      <c r="H224" s="763"/>
      <c r="I224" s="764"/>
      <c r="J224" s="765"/>
    </row>
    <row r="225" spans="1:10" ht="16.5" x14ac:dyDescent="0.25">
      <c r="A225" s="202" t="str">
        <f>'таланты+инициативы0,275'!A193</f>
        <v>Баннера</v>
      </c>
      <c r="B225" s="297" t="str">
        <f>'инновации+добровольчество0,3625'!B194</f>
        <v>шт</v>
      </c>
      <c r="C225" s="94"/>
      <c r="D225" s="396">
        <f>A206*5</f>
        <v>1.8125</v>
      </c>
      <c r="E225" s="94">
        <f>'таланты+инициативы0,275'!E193</f>
        <v>7500</v>
      </c>
      <c r="F225" s="236">
        <f t="shared" si="12"/>
        <v>13593.75</v>
      </c>
      <c r="G225" s="762"/>
      <c r="H225" s="763"/>
      <c r="I225" s="764"/>
      <c r="J225" s="765"/>
    </row>
    <row r="226" spans="1:10" ht="16.5" x14ac:dyDescent="0.25">
      <c r="A226" s="202" t="str">
        <f>'таланты+инициативы0,275'!A194</f>
        <v>Гвозди</v>
      </c>
      <c r="B226" s="297" t="str">
        <f>'инновации+добровольчество0,3625'!B195</f>
        <v>шт</v>
      </c>
      <c r="C226" s="94"/>
      <c r="D226" s="396">
        <f>20*A206</f>
        <v>7.25</v>
      </c>
      <c r="E226" s="94">
        <f>'таланты+инициативы0,275'!E194</f>
        <v>1000</v>
      </c>
      <c r="F226" s="236">
        <f t="shared" si="10"/>
        <v>7250</v>
      </c>
      <c r="G226" s="762"/>
      <c r="H226" s="763"/>
      <c r="I226" s="764"/>
      <c r="J226" s="765"/>
    </row>
    <row r="227" spans="1:10" ht="16.5" x14ac:dyDescent="0.25">
      <c r="A227" s="202" t="str">
        <f>'таланты+инициативы0,275'!A195</f>
        <v>Саморезы</v>
      </c>
      <c r="B227" s="297" t="str">
        <f>'инновации+добровольчество0,3625'!B196</f>
        <v>шт</v>
      </c>
      <c r="C227" s="94"/>
      <c r="D227" s="396">
        <f>50*A206</f>
        <v>18.125</v>
      </c>
      <c r="E227" s="94">
        <f>'таланты+инициативы0,275'!E195</f>
        <v>100</v>
      </c>
      <c r="F227" s="236">
        <f>D227*E227</f>
        <v>1812.5</v>
      </c>
      <c r="G227" s="762"/>
      <c r="H227" s="763"/>
      <c r="I227" s="764"/>
      <c r="J227" s="765"/>
    </row>
    <row r="228" spans="1:10" ht="16.5" x14ac:dyDescent="0.25">
      <c r="A228" s="202" t="str">
        <f>'таланты+инициативы0,275'!A196</f>
        <v>Инструмент металлический ручной</v>
      </c>
      <c r="B228" s="297" t="str">
        <f>'инновации+добровольчество0,3625'!B197</f>
        <v>шт</v>
      </c>
      <c r="C228" s="94"/>
      <c r="D228" s="396">
        <f>1*A206</f>
        <v>0.36249999999999999</v>
      </c>
      <c r="E228" s="94">
        <f>'таланты+инициативы0,275'!E196</f>
        <v>1000</v>
      </c>
      <c r="F228" s="236">
        <f t="shared" si="10"/>
        <v>362.5</v>
      </c>
      <c r="G228" s="762"/>
      <c r="H228" s="763"/>
      <c r="I228" s="764"/>
      <c r="J228" s="765"/>
    </row>
    <row r="229" spans="1:10" ht="16.5" x14ac:dyDescent="0.25">
      <c r="A229" s="202" t="str">
        <f>'таланты+инициативы0,275'!A197</f>
        <v>Краска эмаль</v>
      </c>
      <c r="B229" s="297" t="str">
        <f>'инновации+добровольчество0,3625'!B198</f>
        <v>шт</v>
      </c>
      <c r="C229" s="94"/>
      <c r="D229" s="396">
        <f>30*A206</f>
        <v>10.875</v>
      </c>
      <c r="E229" s="94">
        <f>'таланты+инициативы0,275'!E197</f>
        <v>250</v>
      </c>
      <c r="F229" s="236">
        <f t="shared" si="10"/>
        <v>2718.75</v>
      </c>
      <c r="G229" s="762"/>
      <c r="H229" s="763"/>
      <c r="I229" s="764"/>
      <c r="J229" s="765"/>
    </row>
    <row r="230" spans="1:10" s="285" customFormat="1" ht="16.5" x14ac:dyDescent="0.25">
      <c r="A230" s="202" t="str">
        <f>'таланты+инициативы0,275'!A198</f>
        <v>Краска ВДН</v>
      </c>
      <c r="B230" s="297" t="str">
        <f>'инновации+добровольчество0,3625'!B199</f>
        <v>шт</v>
      </c>
      <c r="C230" s="94"/>
      <c r="D230" s="396">
        <f>10*A206</f>
        <v>3.625</v>
      </c>
      <c r="E230" s="94">
        <f>'таланты+инициативы0,275'!E198</f>
        <v>500</v>
      </c>
      <c r="F230" s="236">
        <f t="shared" si="10"/>
        <v>1812.5</v>
      </c>
      <c r="G230" s="762"/>
      <c r="H230" s="763"/>
      <c r="I230" s="764"/>
      <c r="J230" s="765"/>
    </row>
    <row r="231" spans="1:10" ht="16.5" x14ac:dyDescent="0.25">
      <c r="A231" s="202" t="str">
        <f>'таланты+инициативы0,275'!A199</f>
        <v>Кисти</v>
      </c>
      <c r="B231" s="297" t="str">
        <f>'инновации+добровольчество0,3625'!B200</f>
        <v>шт</v>
      </c>
      <c r="C231" s="94"/>
      <c r="D231" s="396">
        <f>40*A206</f>
        <v>14.5</v>
      </c>
      <c r="E231" s="94">
        <f>'таланты+инициативы0,275'!E199</f>
        <v>50</v>
      </c>
      <c r="F231" s="236">
        <f t="shared" si="10"/>
        <v>725</v>
      </c>
      <c r="G231" s="762"/>
      <c r="H231" s="763"/>
      <c r="I231" s="764"/>
      <c r="J231" s="765"/>
    </row>
    <row r="232" spans="1:10" ht="16.5" x14ac:dyDescent="0.25">
      <c r="A232" s="202" t="str">
        <f>'таланты+инициативы0,275'!A200</f>
        <v>Перчатка пвх</v>
      </c>
      <c r="B232" s="297" t="str">
        <f>'инновации+добровольчество0,3625'!B201</f>
        <v>шт</v>
      </c>
      <c r="C232" s="94"/>
      <c r="D232" s="396">
        <f>300*A206</f>
        <v>108.75</v>
      </c>
      <c r="E232" s="94">
        <f>'таланты+инициативы0,275'!E200</f>
        <v>30</v>
      </c>
      <c r="F232" s="236">
        <f t="shared" si="10"/>
        <v>3262.5</v>
      </c>
      <c r="G232" s="762"/>
      <c r="H232" s="763"/>
      <c r="I232" s="764"/>
      <c r="J232" s="765"/>
    </row>
    <row r="233" spans="1:10" ht="16.5" x14ac:dyDescent="0.25">
      <c r="A233" s="202" t="str">
        <f>'таланты+инициативы0,275'!A201</f>
        <v>краска кудо</v>
      </c>
      <c r="B233" s="161" t="s">
        <v>82</v>
      </c>
      <c r="C233" s="94"/>
      <c r="D233" s="396">
        <f>30*A206</f>
        <v>10.875</v>
      </c>
      <c r="E233" s="94">
        <f>'таланты+инициативы0,275'!E201</f>
        <v>300</v>
      </c>
      <c r="F233" s="236">
        <f t="shared" si="10"/>
        <v>3262.5</v>
      </c>
      <c r="G233" s="762"/>
      <c r="H233" s="763"/>
      <c r="I233" s="764"/>
      <c r="J233" s="765"/>
    </row>
    <row r="234" spans="1:10" ht="16.5" x14ac:dyDescent="0.25">
      <c r="A234" s="202" t="str">
        <f>'таланты+инициативы0,275'!A202</f>
        <v>Валик+ванночка</v>
      </c>
      <c r="B234" s="161" t="s">
        <v>82</v>
      </c>
      <c r="C234" s="94"/>
      <c r="D234" s="396">
        <f>10*A206</f>
        <v>3.625</v>
      </c>
      <c r="E234" s="94">
        <f>'таланты+инициативы0,275'!E202</f>
        <v>210</v>
      </c>
      <c r="F234" s="236">
        <f t="shared" si="10"/>
        <v>761.25</v>
      </c>
      <c r="G234" s="762"/>
      <c r="H234" s="763"/>
      <c r="I234" s="764"/>
      <c r="J234" s="765"/>
    </row>
    <row r="235" spans="1:10" ht="16.5" x14ac:dyDescent="0.25">
      <c r="A235" s="202" t="str">
        <f>'таланты+инициативы0,275'!A203</f>
        <v>Фотобумага</v>
      </c>
      <c r="B235" s="161" t="s">
        <v>82</v>
      </c>
      <c r="C235" s="94"/>
      <c r="D235" s="396">
        <f>50*A206</f>
        <v>18.125</v>
      </c>
      <c r="E235" s="94">
        <f>'таланты+инициативы0,275'!E203</f>
        <v>720</v>
      </c>
      <c r="F235" s="236">
        <f t="shared" si="10"/>
        <v>13050</v>
      </c>
      <c r="G235" s="762"/>
      <c r="H235" s="763"/>
      <c r="I235" s="764"/>
      <c r="J235" s="765"/>
    </row>
    <row r="236" spans="1:10" ht="16.5" x14ac:dyDescent="0.25">
      <c r="A236" s="202" t="str">
        <f>'таланты+инициативы0,275'!A204</f>
        <v>Канцелярские расходники</v>
      </c>
      <c r="B236" s="161" t="s">
        <v>82</v>
      </c>
      <c r="C236" s="94"/>
      <c r="D236" s="396">
        <f>100*A206</f>
        <v>36.25</v>
      </c>
      <c r="E236" s="94">
        <f>'таланты+инициативы0,275'!E204</f>
        <v>50</v>
      </c>
      <c r="F236" s="236">
        <f t="shared" ref="F236:F268" si="13">D236*E236</f>
        <v>1812.5</v>
      </c>
      <c r="G236" s="762"/>
      <c r="H236" s="763"/>
      <c r="I236" s="764"/>
      <c r="J236" s="765"/>
    </row>
    <row r="237" spans="1:10" ht="16.5" x14ac:dyDescent="0.25">
      <c r="A237" s="202" t="str">
        <f>'таланты+инициативы0,275'!A205</f>
        <v>Канцелярия (ручки, карандаши)</v>
      </c>
      <c r="B237" s="161" t="s">
        <v>82</v>
      </c>
      <c r="C237" s="94"/>
      <c r="D237" s="396">
        <f>100*A206</f>
        <v>36.25</v>
      </c>
      <c r="E237" s="94">
        <f>'таланты+инициативы0,275'!E205</f>
        <v>30</v>
      </c>
      <c r="F237" s="236">
        <f t="shared" si="13"/>
        <v>1087.5</v>
      </c>
      <c r="G237" s="762"/>
      <c r="H237" s="763"/>
      <c r="I237" s="764"/>
      <c r="J237" s="765"/>
    </row>
    <row r="238" spans="1:10" ht="16.5" x14ac:dyDescent="0.25">
      <c r="A238" s="202" t="str">
        <f>'таланты+инициативы0,275'!A206</f>
        <v>Офисные принадлежности (папки, скоросшиватели, файлы)</v>
      </c>
      <c r="B238" s="161" t="s">
        <v>82</v>
      </c>
      <c r="C238" s="94"/>
      <c r="D238" s="396">
        <f>100*A206</f>
        <v>36.25</v>
      </c>
      <c r="E238" s="94">
        <f>'таланты+инициативы0,275'!E206</f>
        <v>100</v>
      </c>
      <c r="F238" s="236">
        <f t="shared" si="13"/>
        <v>3625</v>
      </c>
      <c r="G238" s="762"/>
      <c r="H238" s="763"/>
      <c r="I238" s="764"/>
      <c r="J238" s="765"/>
    </row>
    <row r="239" spans="1:10" ht="16.5" x14ac:dyDescent="0.25">
      <c r="A239" s="202" t="str">
        <f>'таланты+инициативы0,275'!A207</f>
        <v>Лампы</v>
      </c>
      <c r="B239" s="161" t="s">
        <v>82</v>
      </c>
      <c r="C239" s="94"/>
      <c r="D239" s="396">
        <f>50*A206</f>
        <v>18.125</v>
      </c>
      <c r="E239" s="94">
        <f>'таланты+инициативы0,275'!E207</f>
        <v>40</v>
      </c>
      <c r="F239" s="236">
        <f t="shared" si="13"/>
        <v>725</v>
      </c>
      <c r="G239" s="762"/>
      <c r="H239" s="763"/>
      <c r="I239" s="764"/>
      <c r="J239" s="765"/>
    </row>
    <row r="240" spans="1:10" ht="16.5" x14ac:dyDescent="0.25">
      <c r="A240" s="202" t="str">
        <f>'таланты+инициативы0,275'!A208</f>
        <v>Батерейки</v>
      </c>
      <c r="B240" s="161" t="s">
        <v>82</v>
      </c>
      <c r="C240" s="94"/>
      <c r="D240" s="396">
        <f>200*A206</f>
        <v>72.5</v>
      </c>
      <c r="E240" s="94">
        <f>'таланты+инициативы0,275'!E208</f>
        <v>80</v>
      </c>
      <c r="F240" s="236">
        <f t="shared" si="13"/>
        <v>5800</v>
      </c>
      <c r="G240" s="762"/>
      <c r="H240" s="763"/>
      <c r="I240" s="764"/>
      <c r="J240" s="765"/>
    </row>
    <row r="241" spans="1:10" ht="16.5" x14ac:dyDescent="0.25">
      <c r="A241" s="202" t="str">
        <f>'таланты+инициативы0,275'!A209</f>
        <v>Бумага А4</v>
      </c>
      <c r="B241" s="161" t="s">
        <v>82</v>
      </c>
      <c r="C241" s="94"/>
      <c r="D241" s="396">
        <f>100*A206</f>
        <v>36.25</v>
      </c>
      <c r="E241" s="94">
        <f>'таланты+инициативы0,275'!E209</f>
        <v>323</v>
      </c>
      <c r="F241" s="236">
        <f t="shared" si="13"/>
        <v>11708.75</v>
      </c>
      <c r="G241" s="762"/>
      <c r="H241" s="763"/>
      <c r="I241" s="764"/>
      <c r="J241" s="765"/>
    </row>
    <row r="242" spans="1:10" ht="16.5" x14ac:dyDescent="0.25">
      <c r="A242" s="202" t="str">
        <f>'таланты+инициативы0,275'!A210</f>
        <v>Грабли, лопаты</v>
      </c>
      <c r="B242" s="161" t="s">
        <v>82</v>
      </c>
      <c r="C242" s="94"/>
      <c r="D242" s="396">
        <f>10*A206</f>
        <v>3.625</v>
      </c>
      <c r="E242" s="94">
        <f>'таланты+инициативы0,275'!E210</f>
        <v>400</v>
      </c>
      <c r="F242" s="236">
        <f t="shared" si="13"/>
        <v>1450</v>
      </c>
      <c r="G242" s="762"/>
      <c r="H242" s="763"/>
      <c r="I242" s="764"/>
      <c r="J242" s="765"/>
    </row>
    <row r="243" spans="1:10" ht="16.5" x14ac:dyDescent="0.25">
      <c r="A243" s="202" t="str">
        <f>'таланты+инициативы0,275'!A211</f>
        <v>ГСМ УАЗ (Масло двигатель)</v>
      </c>
      <c r="B243" s="161" t="s">
        <v>82</v>
      </c>
      <c r="C243" s="94"/>
      <c r="D243" s="396">
        <f>20*A206</f>
        <v>7.25</v>
      </c>
      <c r="E243" s="94">
        <f>'таланты+инициативы0,275'!E211</f>
        <v>800</v>
      </c>
      <c r="F243" s="236">
        <f t="shared" si="13"/>
        <v>5800</v>
      </c>
      <c r="G243" s="762"/>
      <c r="H243" s="763"/>
      <c r="I243" s="764"/>
      <c r="J243" s="765"/>
    </row>
    <row r="244" spans="1:10" ht="16.5" x14ac:dyDescent="0.25">
      <c r="A244" s="202" t="str">
        <f>'таланты+инициативы0,275'!A212</f>
        <v>ГСМ Бензин</v>
      </c>
      <c r="B244" s="161" t="s">
        <v>82</v>
      </c>
      <c r="C244" s="94"/>
      <c r="D244" s="396">
        <f>2600*A206</f>
        <v>942.5</v>
      </c>
      <c r="E244" s="94">
        <f>'таланты+инициативы0,275'!E212</f>
        <v>60</v>
      </c>
      <c r="F244" s="236">
        <f t="shared" si="13"/>
        <v>56550</v>
      </c>
      <c r="G244" s="762"/>
      <c r="H244" s="763"/>
      <c r="I244" s="764"/>
      <c r="J244" s="765"/>
    </row>
    <row r="245" spans="1:10" ht="16.5" hidden="1" x14ac:dyDescent="0.25">
      <c r="A245" s="202">
        <f>'таланты+инициативы0,275'!A213</f>
        <v>0</v>
      </c>
      <c r="B245" s="161" t="s">
        <v>82</v>
      </c>
      <c r="C245" s="94"/>
      <c r="D245" s="374">
        <v>0.36899999999999999</v>
      </c>
      <c r="E245" s="94">
        <f>'таланты+инициативы0,275'!E213</f>
        <v>0</v>
      </c>
      <c r="F245" s="236">
        <f t="shared" si="13"/>
        <v>0</v>
      </c>
      <c r="J245" s="761">
        <f t="shared" ref="J212:J275" si="14">I245-F245</f>
        <v>0</v>
      </c>
    </row>
    <row r="246" spans="1:10" ht="16.5" hidden="1" x14ac:dyDescent="0.25">
      <c r="A246" s="202">
        <f>'таланты+инициативы0,275'!A214</f>
        <v>0</v>
      </c>
      <c r="B246" s="161" t="s">
        <v>82</v>
      </c>
      <c r="C246" s="94"/>
      <c r="D246" s="374">
        <f>32*0.369</f>
        <v>11.808</v>
      </c>
      <c r="E246" s="94">
        <f>'таланты+инициативы0,275'!E214</f>
        <v>0</v>
      </c>
      <c r="F246" s="236">
        <f t="shared" si="13"/>
        <v>0</v>
      </c>
      <c r="J246" s="761">
        <f t="shared" si="14"/>
        <v>0</v>
      </c>
    </row>
    <row r="247" spans="1:10" ht="16.5" hidden="1" x14ac:dyDescent="0.25">
      <c r="A247" s="202">
        <f>'таланты+инициативы0,275'!A215</f>
        <v>0</v>
      </c>
      <c r="B247" s="161" t="s">
        <v>82</v>
      </c>
      <c r="C247" s="94"/>
      <c r="D247" s="374">
        <f>7*0.369</f>
        <v>2.5830000000000002</v>
      </c>
      <c r="E247" s="94">
        <f>'таланты+инициативы0,275'!E215</f>
        <v>0</v>
      </c>
      <c r="F247" s="236">
        <f t="shared" si="13"/>
        <v>0</v>
      </c>
      <c r="J247" s="761">
        <f t="shared" si="14"/>
        <v>0</v>
      </c>
    </row>
    <row r="248" spans="1:10" ht="16.5" hidden="1" x14ac:dyDescent="0.25">
      <c r="A248" s="202">
        <f>'таланты+инициативы0,275'!A216</f>
        <v>0</v>
      </c>
      <c r="B248" s="161" t="s">
        <v>82</v>
      </c>
      <c r="C248" s="94"/>
      <c r="D248" s="374">
        <v>0.36899999999999999</v>
      </c>
      <c r="E248" s="94">
        <f>'таланты+инициативы0,275'!E216</f>
        <v>0</v>
      </c>
      <c r="F248" s="236">
        <f t="shared" si="13"/>
        <v>0</v>
      </c>
      <c r="J248" s="761">
        <f t="shared" si="14"/>
        <v>0</v>
      </c>
    </row>
    <row r="249" spans="1:10" ht="16.5" hidden="1" x14ac:dyDescent="0.25">
      <c r="A249" s="202">
        <f>'таланты+инициативы0,275'!A217</f>
        <v>0</v>
      </c>
      <c r="B249" s="161" t="s">
        <v>82</v>
      </c>
      <c r="C249" s="94"/>
      <c r="D249" s="374">
        <v>0.36899999999999999</v>
      </c>
      <c r="E249" s="94">
        <f>'таланты+инициативы0,275'!E217</f>
        <v>0</v>
      </c>
      <c r="F249" s="236">
        <f t="shared" si="13"/>
        <v>0</v>
      </c>
      <c r="J249" s="761">
        <f t="shared" si="14"/>
        <v>0</v>
      </c>
    </row>
    <row r="250" spans="1:10" ht="16.5" hidden="1" x14ac:dyDescent="0.25">
      <c r="A250" s="202">
        <f>'таланты+инициативы0,275'!A218</f>
        <v>0</v>
      </c>
      <c r="B250" s="161" t="s">
        <v>82</v>
      </c>
      <c r="C250" s="94"/>
      <c r="D250" s="374">
        <v>0.36899999999999999</v>
      </c>
      <c r="E250" s="94">
        <f>'таланты+инициативы0,275'!E218</f>
        <v>0</v>
      </c>
      <c r="F250" s="236">
        <f t="shared" si="13"/>
        <v>0</v>
      </c>
      <c r="J250" s="761">
        <f t="shared" si="14"/>
        <v>0</v>
      </c>
    </row>
    <row r="251" spans="1:10" ht="16.5" hidden="1" x14ac:dyDescent="0.25">
      <c r="A251" s="202">
        <f>'таланты+инициативы0,275'!A219</f>
        <v>0</v>
      </c>
      <c r="B251" s="161" t="s">
        <v>82</v>
      </c>
      <c r="C251" s="94"/>
      <c r="D251" s="374">
        <v>3.69</v>
      </c>
      <c r="E251" s="94">
        <f>'таланты+инициативы0,275'!E219</f>
        <v>0</v>
      </c>
      <c r="F251" s="236">
        <f t="shared" si="13"/>
        <v>0</v>
      </c>
      <c r="J251" s="761">
        <f t="shared" si="14"/>
        <v>0</v>
      </c>
    </row>
    <row r="252" spans="1:10" ht="16.5" hidden="1" x14ac:dyDescent="0.25">
      <c r="A252" s="202">
        <f>'таланты+инициативы0,275'!A220</f>
        <v>0</v>
      </c>
      <c r="B252" s="161" t="s">
        <v>82</v>
      </c>
      <c r="C252" s="94"/>
      <c r="D252" s="374">
        <f>20*0.369</f>
        <v>7.38</v>
      </c>
      <c r="E252" s="94">
        <f>'таланты+инициативы0,275'!E220</f>
        <v>0</v>
      </c>
      <c r="F252" s="236">
        <f t="shared" si="13"/>
        <v>0</v>
      </c>
      <c r="J252" s="761">
        <f t="shared" si="14"/>
        <v>0</v>
      </c>
    </row>
    <row r="253" spans="1:10" ht="16.5" hidden="1" x14ac:dyDescent="0.25">
      <c r="A253" s="202">
        <f>'таланты+инициативы0,275'!A221</f>
        <v>0</v>
      </c>
      <c r="B253" s="161" t="s">
        <v>82</v>
      </c>
      <c r="C253" s="94"/>
      <c r="D253" s="374">
        <f>2476.3*0.369</f>
        <v>913.75470000000007</v>
      </c>
      <c r="E253" s="94">
        <f>'таланты+инициативы0,275'!E221</f>
        <v>0</v>
      </c>
      <c r="F253" s="236">
        <f t="shared" si="13"/>
        <v>0</v>
      </c>
      <c r="J253" s="761">
        <f t="shared" si="14"/>
        <v>0</v>
      </c>
    </row>
    <row r="254" spans="1:10" hidden="1" x14ac:dyDescent="0.25">
      <c r="A254" s="202" t="str">
        <f ca="1">'таланты+инициативы0,275'!A222</f>
        <v>Комплект тонера для цветного принтера Hp</v>
      </c>
      <c r="B254" s="161" t="s">
        <v>82</v>
      </c>
      <c r="C254" s="94"/>
      <c r="D254" s="161">
        <f>PRODUCT(Лист1!G25,$A$206)</f>
        <v>10.875</v>
      </c>
      <c r="E254" s="292"/>
      <c r="F254" s="236">
        <f t="shared" si="13"/>
        <v>0</v>
      </c>
      <c r="J254" s="761">
        <f t="shared" si="14"/>
        <v>0</v>
      </c>
    </row>
    <row r="255" spans="1:10" hidden="1" x14ac:dyDescent="0.25">
      <c r="A255" s="202" t="str">
        <f ca="1">'таланты+инициативы0,275'!A223</f>
        <v>Флеш накопители  16 гб</v>
      </c>
      <c r="B255" s="161" t="s">
        <v>82</v>
      </c>
      <c r="C255" s="94"/>
      <c r="D255" s="161">
        <f>PRODUCT(Лист1!G26,$A$206)</f>
        <v>1.8125</v>
      </c>
      <c r="E255" s="292"/>
      <c r="F255" s="236">
        <f t="shared" si="13"/>
        <v>0</v>
      </c>
      <c r="J255" s="761">
        <f t="shared" si="14"/>
        <v>0</v>
      </c>
    </row>
    <row r="256" spans="1:10" hidden="1" x14ac:dyDescent="0.25">
      <c r="A256" s="202" t="str">
        <f ca="1">'таланты+инициативы0,275'!A224</f>
        <v>Флеш накопители  64 гб</v>
      </c>
      <c r="B256" s="161" t="s">
        <v>82</v>
      </c>
      <c r="C256" s="94"/>
      <c r="D256" s="161">
        <f>PRODUCT(Лист1!G27,$A$206)</f>
        <v>7.25</v>
      </c>
      <c r="E256" s="292"/>
      <c r="F256" s="236">
        <f t="shared" si="13"/>
        <v>0</v>
      </c>
      <c r="J256" s="761">
        <f t="shared" si="14"/>
        <v>0</v>
      </c>
    </row>
    <row r="257" spans="1:10" hidden="1" x14ac:dyDescent="0.25">
      <c r="A257" s="202" t="str">
        <f ca="1">'таланты+инициативы0,275'!A225</f>
        <v>Обучение персонала</v>
      </c>
      <c r="B257" s="161" t="s">
        <v>82</v>
      </c>
      <c r="C257" s="94"/>
      <c r="D257" s="161">
        <f>PRODUCT(Лист1!G28,$A$206)</f>
        <v>14.5</v>
      </c>
      <c r="E257" s="292"/>
      <c r="F257" s="236">
        <f t="shared" si="13"/>
        <v>0</v>
      </c>
      <c r="J257" s="761">
        <f t="shared" si="14"/>
        <v>0</v>
      </c>
    </row>
    <row r="258" spans="1:10" hidden="1" x14ac:dyDescent="0.25">
      <c r="A258" s="202" t="str">
        <f ca="1">'таланты+инициативы0,275'!A226</f>
        <v>Переподготовка</v>
      </c>
      <c r="B258" s="161" t="s">
        <v>82</v>
      </c>
      <c r="C258" s="94"/>
      <c r="D258" s="161">
        <f>PRODUCT(Лист1!G29,$A$206)</f>
        <v>3.625</v>
      </c>
      <c r="E258" s="292"/>
      <c r="F258" s="236">
        <f t="shared" si="13"/>
        <v>0</v>
      </c>
      <c r="J258" s="761">
        <f t="shared" si="14"/>
        <v>0</v>
      </c>
    </row>
    <row r="259" spans="1:10" hidden="1" x14ac:dyDescent="0.25">
      <c r="A259" s="202" t="str">
        <f ca="1">'таланты+инициативы0,275'!A227</f>
        <v>Пиломатериал</v>
      </c>
      <c r="B259" s="161" t="s">
        <v>82</v>
      </c>
      <c r="C259" s="94"/>
      <c r="D259" s="161">
        <f>PRODUCT(Лист1!G30,$A$206)</f>
        <v>3.625</v>
      </c>
      <c r="E259" s="292"/>
      <c r="F259" s="236">
        <f t="shared" si="13"/>
        <v>0</v>
      </c>
      <c r="J259" s="761">
        <f t="shared" si="14"/>
        <v>0</v>
      </c>
    </row>
    <row r="260" spans="1:10" hidden="1" x14ac:dyDescent="0.25">
      <c r="A260" s="202" t="str">
        <f ca="1">'таланты+инициативы0,275'!A228</f>
        <v>Тонеры для картриджей Kyocera</v>
      </c>
      <c r="B260" s="161" t="s">
        <v>82</v>
      </c>
      <c r="C260" s="94"/>
      <c r="D260" s="161">
        <f>PRODUCT(Лист1!G31,$A$206)</f>
        <v>3.625</v>
      </c>
      <c r="E260" s="292"/>
      <c r="F260" s="236">
        <f t="shared" si="13"/>
        <v>0</v>
      </c>
      <c r="J260" s="761">
        <f t="shared" si="14"/>
        <v>0</v>
      </c>
    </row>
    <row r="261" spans="1:10" hidden="1" x14ac:dyDescent="0.25">
      <c r="A261" s="202" t="str">
        <f ca="1">'таланты+инициативы0,275'!A229</f>
        <v>Комплект тонеров для цветного принтера Canon</v>
      </c>
      <c r="B261" s="161" t="s">
        <v>82</v>
      </c>
      <c r="C261" s="94"/>
      <c r="D261" s="161">
        <f>PRODUCT(Лист1!G32,$A$206)</f>
        <v>10.875</v>
      </c>
      <c r="E261" s="292"/>
      <c r="F261" s="236">
        <f t="shared" si="13"/>
        <v>0</v>
      </c>
      <c r="J261" s="761">
        <f t="shared" si="14"/>
        <v>0</v>
      </c>
    </row>
    <row r="262" spans="1:10" hidden="1" x14ac:dyDescent="0.25">
      <c r="A262" s="202" t="str">
        <f ca="1">'таланты+инициативы0,275'!A230</f>
        <v>Комплект тонера для цветного принтера Hp</v>
      </c>
      <c r="B262" s="161" t="s">
        <v>82</v>
      </c>
      <c r="C262" s="94"/>
      <c r="D262" s="161">
        <f>PRODUCT(Лист1!G33,$A$206)</f>
        <v>19.212499999999999</v>
      </c>
      <c r="E262" s="292"/>
      <c r="F262" s="236">
        <f t="shared" si="13"/>
        <v>0</v>
      </c>
      <c r="J262" s="761">
        <f t="shared" si="14"/>
        <v>0</v>
      </c>
    </row>
    <row r="263" spans="1:10" hidden="1" x14ac:dyDescent="0.25">
      <c r="A263" s="202" t="str">
        <f ca="1">'таланты+инициативы0,275'!A231</f>
        <v>Флеш накопители  16 гб</v>
      </c>
      <c r="B263" s="161" t="s">
        <v>82</v>
      </c>
      <c r="C263" s="94"/>
      <c r="D263" s="161">
        <f>PRODUCT(Лист1!G34,$A$206)</f>
        <v>14.5</v>
      </c>
      <c r="E263" s="292"/>
      <c r="F263" s="236">
        <f t="shared" si="13"/>
        <v>0</v>
      </c>
      <c r="J263" s="761">
        <f t="shared" si="14"/>
        <v>0</v>
      </c>
    </row>
    <row r="264" spans="1:10" hidden="1" x14ac:dyDescent="0.25">
      <c r="A264" s="202" t="str">
        <f ca="1">'таланты+инициативы0,275'!A232</f>
        <v>Флеш накопители  64 гб</v>
      </c>
      <c r="B264" s="161" t="s">
        <v>82</v>
      </c>
      <c r="C264" s="94"/>
      <c r="D264" s="161">
        <f>PRODUCT(Лист1!G35,$A$206)</f>
        <v>18.125</v>
      </c>
      <c r="E264" s="292"/>
      <c r="F264" s="236">
        <f t="shared" si="13"/>
        <v>0</v>
      </c>
      <c r="J264" s="761">
        <f t="shared" si="14"/>
        <v>0</v>
      </c>
    </row>
    <row r="265" spans="1:10" hidden="1" x14ac:dyDescent="0.25">
      <c r="A265" s="202" t="str">
        <f ca="1">'таланты+инициативы0,275'!A233</f>
        <v>Обучение персонала</v>
      </c>
      <c r="B265" s="161" t="s">
        <v>82</v>
      </c>
      <c r="C265" s="94"/>
      <c r="D265" s="161">
        <f>PRODUCT(Лист1!G36,$A$206)</f>
        <v>72.5</v>
      </c>
      <c r="E265" s="292"/>
      <c r="F265" s="236">
        <f t="shared" si="13"/>
        <v>0</v>
      </c>
      <c r="J265" s="761">
        <f t="shared" si="14"/>
        <v>0</v>
      </c>
    </row>
    <row r="266" spans="1:10" hidden="1" x14ac:dyDescent="0.25">
      <c r="A266" s="202" t="str">
        <f ca="1">'таланты+инициативы0,275'!A234</f>
        <v>Переподготовка</v>
      </c>
      <c r="B266" s="161" t="s">
        <v>82</v>
      </c>
      <c r="C266" s="94"/>
      <c r="D266" s="161">
        <f>PRODUCT(Лист1!G37,$A$206)</f>
        <v>25.375</v>
      </c>
      <c r="E266" s="292"/>
      <c r="F266" s="236">
        <f t="shared" si="13"/>
        <v>0</v>
      </c>
      <c r="J266" s="761">
        <f t="shared" si="14"/>
        <v>0</v>
      </c>
    </row>
    <row r="267" spans="1:10" hidden="1" x14ac:dyDescent="0.25">
      <c r="A267" s="202" t="str">
        <f ca="1">'таланты+инициативы0,275'!A235</f>
        <v>Пиломатериал</v>
      </c>
      <c r="B267" s="161" t="s">
        <v>82</v>
      </c>
      <c r="C267" s="94"/>
      <c r="D267" s="161">
        <f>PRODUCT(Лист1!G38,$A$206)</f>
        <v>3.625</v>
      </c>
      <c r="E267" s="292"/>
      <c r="F267" s="236">
        <f t="shared" si="13"/>
        <v>0</v>
      </c>
      <c r="J267" s="761">
        <f t="shared" si="14"/>
        <v>0</v>
      </c>
    </row>
    <row r="268" spans="1:10" hidden="1" x14ac:dyDescent="0.25">
      <c r="A268" s="202" t="str">
        <f ca="1">'таланты+инициативы0,275'!A236</f>
        <v>Тонеры для картриджей Kyocera</v>
      </c>
      <c r="B268" s="161" t="s">
        <v>82</v>
      </c>
      <c r="C268" s="94"/>
      <c r="D268" s="161">
        <f>PRODUCT(Лист1!G39,$A$206)</f>
        <v>3.625</v>
      </c>
      <c r="E268" s="292"/>
      <c r="F268" s="236">
        <f t="shared" si="13"/>
        <v>0</v>
      </c>
      <c r="J268" s="761">
        <f t="shared" si="14"/>
        <v>0</v>
      </c>
    </row>
    <row r="269" spans="1:10" hidden="1" x14ac:dyDescent="0.25">
      <c r="A269" s="202" t="str">
        <f ca="1">'таланты+инициативы0,275'!A237</f>
        <v>Комплект тонеров для цветного принтера Canon</v>
      </c>
      <c r="B269" s="161" t="s">
        <v>82</v>
      </c>
      <c r="C269" s="94"/>
      <c r="D269" s="161">
        <f>PRODUCT(Лист1!G40,$A$206)</f>
        <v>1087.5</v>
      </c>
      <c r="E269" s="292"/>
      <c r="F269" s="236">
        <f t="shared" ref="F269:F312" si="15">D269*E269</f>
        <v>0</v>
      </c>
      <c r="J269" s="761">
        <f t="shared" si="14"/>
        <v>0</v>
      </c>
    </row>
    <row r="270" spans="1:10" hidden="1" x14ac:dyDescent="0.25">
      <c r="A270" s="202" t="str">
        <f ca="1">'таланты+инициативы0,275'!A238</f>
        <v>Комплект тонера для цветного принтера Hp</v>
      </c>
      <c r="B270" s="161" t="s">
        <v>82</v>
      </c>
      <c r="C270" s="94"/>
      <c r="D270" s="161">
        <f>PRODUCT(Лист1!G41,$A$206)</f>
        <v>0.36249999999999999</v>
      </c>
      <c r="E270" s="292"/>
      <c r="F270" s="236">
        <f t="shared" si="15"/>
        <v>0</v>
      </c>
      <c r="J270" s="761">
        <f t="shared" si="14"/>
        <v>0</v>
      </c>
    </row>
    <row r="271" spans="1:10" hidden="1" x14ac:dyDescent="0.25">
      <c r="A271" s="202" t="str">
        <f ca="1">'таланты+инициативы0,275'!A239</f>
        <v>Флеш накопители  16 гб</v>
      </c>
      <c r="B271" s="161" t="s">
        <v>82</v>
      </c>
      <c r="C271" s="94"/>
      <c r="D271" s="161">
        <f>PRODUCT(Лист1!G42,$A$206)</f>
        <v>0.36249999999999999</v>
      </c>
      <c r="E271" s="292"/>
      <c r="F271" s="236">
        <f t="shared" si="15"/>
        <v>0</v>
      </c>
      <c r="J271" s="761">
        <f t="shared" si="14"/>
        <v>0</v>
      </c>
    </row>
    <row r="272" spans="1:10" hidden="1" x14ac:dyDescent="0.25">
      <c r="A272" s="202" t="str">
        <f ca="1">'таланты+инициативы0,275'!A240</f>
        <v>Флеш накопители  64 гб</v>
      </c>
      <c r="B272" s="161" t="s">
        <v>82</v>
      </c>
      <c r="C272" s="94"/>
      <c r="D272" s="161">
        <f>PRODUCT(Лист1!G43,$A$206)</f>
        <v>0.36249999999999999</v>
      </c>
      <c r="E272" s="292"/>
      <c r="F272" s="236">
        <f t="shared" si="15"/>
        <v>0</v>
      </c>
      <c r="J272" s="761">
        <f t="shared" si="14"/>
        <v>0</v>
      </c>
    </row>
    <row r="273" spans="1:10" hidden="1" x14ac:dyDescent="0.25">
      <c r="A273" s="202" t="str">
        <f ca="1">'таланты+инициативы0,275'!A241</f>
        <v>Обучение персонала</v>
      </c>
      <c r="B273" s="161" t="s">
        <v>82</v>
      </c>
      <c r="C273" s="94"/>
      <c r="D273" s="161">
        <f>PRODUCT(Лист1!G44,$A$206)</f>
        <v>0.36249999999999999</v>
      </c>
      <c r="E273" s="292"/>
      <c r="F273" s="236">
        <f t="shared" si="15"/>
        <v>0</v>
      </c>
      <c r="J273" s="761">
        <f t="shared" si="14"/>
        <v>0</v>
      </c>
    </row>
    <row r="274" spans="1:10" hidden="1" x14ac:dyDescent="0.25">
      <c r="A274" s="202" t="str">
        <f ca="1">'таланты+инициативы0,275'!A242</f>
        <v>Переподготовка</v>
      </c>
      <c r="B274" s="161" t="s">
        <v>82</v>
      </c>
      <c r="C274" s="94"/>
      <c r="D274" s="161">
        <f>PRODUCT(Лист1!G45,$A$206)</f>
        <v>0.36249999999999999</v>
      </c>
      <c r="E274" s="292"/>
      <c r="F274" s="236">
        <f t="shared" si="15"/>
        <v>0</v>
      </c>
      <c r="J274" s="761">
        <f t="shared" si="14"/>
        <v>0</v>
      </c>
    </row>
    <row r="275" spans="1:10" hidden="1" x14ac:dyDescent="0.25">
      <c r="A275" s="202" t="str">
        <f ca="1">'таланты+инициативы0,275'!A243</f>
        <v>Пиломатериал</v>
      </c>
      <c r="B275" s="161" t="s">
        <v>82</v>
      </c>
      <c r="C275" s="94"/>
      <c r="D275" s="161">
        <f>PRODUCT(Лист1!G46,$A$206)</f>
        <v>0.36249999999999999</v>
      </c>
      <c r="E275" s="292"/>
      <c r="F275" s="236">
        <f t="shared" si="15"/>
        <v>0</v>
      </c>
      <c r="J275" s="761">
        <f t="shared" si="14"/>
        <v>0</v>
      </c>
    </row>
    <row r="276" spans="1:10" hidden="1" x14ac:dyDescent="0.25">
      <c r="A276" s="202" t="str">
        <f ca="1">'таланты+инициативы0,275'!A244</f>
        <v>Тонеры для картриджей Kyocera</v>
      </c>
      <c r="B276" s="161" t="s">
        <v>82</v>
      </c>
      <c r="C276" s="94"/>
      <c r="D276" s="161">
        <f>PRODUCT(Лист1!G47,$A$206)</f>
        <v>0.36249999999999999</v>
      </c>
      <c r="E276" s="292"/>
      <c r="F276" s="236">
        <f t="shared" si="15"/>
        <v>0</v>
      </c>
      <c r="J276" s="761">
        <f t="shared" ref="J276:J339" si="16">I276-F276</f>
        <v>0</v>
      </c>
    </row>
    <row r="277" spans="1:10" hidden="1" x14ac:dyDescent="0.25">
      <c r="A277" s="202" t="str">
        <f ca="1">'таланты+инициативы0,275'!A245</f>
        <v>Комплект тонеров для цветного принтера Canon</v>
      </c>
      <c r="B277" s="161" t="s">
        <v>82</v>
      </c>
      <c r="C277" s="94"/>
      <c r="D277" s="161">
        <f>PRODUCT(Лист1!G48,$A$206)</f>
        <v>0.36249999999999999</v>
      </c>
      <c r="E277" s="292"/>
      <c r="F277" s="236">
        <f t="shared" si="15"/>
        <v>0</v>
      </c>
      <c r="J277" s="761">
        <f t="shared" si="16"/>
        <v>0</v>
      </c>
    </row>
    <row r="278" spans="1:10" hidden="1" x14ac:dyDescent="0.25">
      <c r="A278" s="202" t="str">
        <f ca="1">'таланты+инициативы0,275'!A246</f>
        <v>Комплект тонера для цветного принтера Hp</v>
      </c>
      <c r="B278" s="161" t="s">
        <v>82</v>
      </c>
      <c r="C278" s="94"/>
      <c r="D278" s="161">
        <f>PRODUCT(Лист1!G49,$A$206)</f>
        <v>0.36249999999999999</v>
      </c>
      <c r="E278" s="292"/>
      <c r="F278" s="236">
        <f t="shared" si="15"/>
        <v>0</v>
      </c>
      <c r="J278" s="761">
        <f t="shared" si="16"/>
        <v>0</v>
      </c>
    </row>
    <row r="279" spans="1:10" hidden="1" x14ac:dyDescent="0.25">
      <c r="A279" s="202" t="str">
        <f ca="1">'таланты+инициативы0,275'!A247</f>
        <v>Флеш накопители  16 гб</v>
      </c>
      <c r="B279" s="161" t="s">
        <v>82</v>
      </c>
      <c r="C279" s="94"/>
      <c r="D279" s="161">
        <f>PRODUCT(Лист1!G50,$A$206)</f>
        <v>0.36249999999999999</v>
      </c>
      <c r="E279" s="292"/>
      <c r="F279" s="236">
        <f t="shared" si="15"/>
        <v>0</v>
      </c>
      <c r="J279" s="761">
        <f t="shared" si="16"/>
        <v>0</v>
      </c>
    </row>
    <row r="280" spans="1:10" hidden="1" x14ac:dyDescent="0.25">
      <c r="A280" s="202" t="str">
        <f ca="1">'таланты+инициативы0,275'!A248</f>
        <v>Флеш накопители  64 гб</v>
      </c>
      <c r="B280" s="161" t="s">
        <v>82</v>
      </c>
      <c r="C280" s="94"/>
      <c r="D280" s="161">
        <f>PRODUCT(Лист1!G51,$A$206)</f>
        <v>0.36249999999999999</v>
      </c>
      <c r="E280" s="292"/>
      <c r="F280" s="236">
        <f t="shared" si="15"/>
        <v>0</v>
      </c>
      <c r="J280" s="761">
        <f t="shared" si="16"/>
        <v>0</v>
      </c>
    </row>
    <row r="281" spans="1:10" hidden="1" x14ac:dyDescent="0.25">
      <c r="A281" s="202" t="str">
        <f ca="1">'таланты+инициативы0,275'!A249</f>
        <v>Обучение персонала</v>
      </c>
      <c r="B281" s="161" t="s">
        <v>82</v>
      </c>
      <c r="C281" s="94"/>
      <c r="D281" s="161">
        <f>PRODUCT(Лист1!G52,$A$206)</f>
        <v>0.36249999999999999</v>
      </c>
      <c r="E281" s="292"/>
      <c r="F281" s="236">
        <f t="shared" si="15"/>
        <v>0</v>
      </c>
      <c r="J281" s="761">
        <f t="shared" si="16"/>
        <v>0</v>
      </c>
    </row>
    <row r="282" spans="1:10" hidden="1" x14ac:dyDescent="0.25">
      <c r="A282" s="202" t="str">
        <f ca="1">'таланты+инициативы0,275'!A250</f>
        <v>Переподготовка</v>
      </c>
      <c r="B282" s="161" t="s">
        <v>82</v>
      </c>
      <c r="C282" s="94"/>
      <c r="D282" s="161">
        <f>PRODUCT(Лист1!G53,$A$206)</f>
        <v>0.36249999999999999</v>
      </c>
      <c r="E282" s="292"/>
      <c r="F282" s="236">
        <f t="shared" si="15"/>
        <v>0</v>
      </c>
      <c r="J282" s="761">
        <f t="shared" si="16"/>
        <v>0</v>
      </c>
    </row>
    <row r="283" spans="1:10" hidden="1" x14ac:dyDescent="0.25">
      <c r="A283" s="202" t="str">
        <f ca="1">'таланты+инициативы0,275'!A251</f>
        <v>Пиломатериал</v>
      </c>
      <c r="B283" s="161" t="s">
        <v>82</v>
      </c>
      <c r="C283" s="94"/>
      <c r="D283" s="161">
        <f>PRODUCT(Лист1!G54,$A$206)</f>
        <v>0.36249999999999999</v>
      </c>
      <c r="E283" s="292"/>
      <c r="F283" s="236">
        <f t="shared" si="15"/>
        <v>0</v>
      </c>
      <c r="J283" s="761">
        <f t="shared" si="16"/>
        <v>0</v>
      </c>
    </row>
    <row r="284" spans="1:10" hidden="1" x14ac:dyDescent="0.25">
      <c r="A284" s="202" t="str">
        <f ca="1">'таланты+инициативы0,275'!A252</f>
        <v>Тонеры для картриджей Kyocera</v>
      </c>
      <c r="B284" s="161" t="s">
        <v>82</v>
      </c>
      <c r="C284" s="94"/>
      <c r="D284" s="161">
        <f>PRODUCT(Лист1!G55,$A$206)</f>
        <v>0.36249999999999999</v>
      </c>
      <c r="E284" s="292"/>
      <c r="F284" s="236">
        <f t="shared" si="15"/>
        <v>0</v>
      </c>
      <c r="J284" s="761">
        <f t="shared" si="16"/>
        <v>0</v>
      </c>
    </row>
    <row r="285" spans="1:10" hidden="1" x14ac:dyDescent="0.25">
      <c r="A285" s="202" t="str">
        <f ca="1">'таланты+инициативы0,275'!A253</f>
        <v>Комплект тонеров для цветного принтера Canon</v>
      </c>
      <c r="B285" s="161" t="s">
        <v>82</v>
      </c>
      <c r="C285" s="94"/>
      <c r="D285" s="161">
        <f>PRODUCT(Лист1!G56,$A$206)</f>
        <v>0.36249999999999999</v>
      </c>
      <c r="E285" s="292"/>
      <c r="F285" s="236">
        <f t="shared" si="15"/>
        <v>0</v>
      </c>
      <c r="J285" s="761">
        <f t="shared" si="16"/>
        <v>0</v>
      </c>
    </row>
    <row r="286" spans="1:10" hidden="1" x14ac:dyDescent="0.25">
      <c r="A286" s="202" t="str">
        <f ca="1">'таланты+инициативы0,275'!A254</f>
        <v>Комплект тонера для цветного принтера Hp</v>
      </c>
      <c r="B286" s="161" t="s">
        <v>82</v>
      </c>
      <c r="C286" s="94"/>
      <c r="D286" s="161">
        <f>PRODUCT(Лист1!G57,$A$206)</f>
        <v>0.36249999999999999</v>
      </c>
      <c r="E286" s="292"/>
      <c r="F286" s="236">
        <f t="shared" si="15"/>
        <v>0</v>
      </c>
      <c r="J286" s="761">
        <f t="shared" si="16"/>
        <v>0</v>
      </c>
    </row>
    <row r="287" spans="1:10" hidden="1" x14ac:dyDescent="0.25">
      <c r="A287" s="202" t="str">
        <f ca="1">'таланты+инициативы0,275'!A255</f>
        <v>Флеш накопители  16 гб</v>
      </c>
      <c r="B287" s="161" t="s">
        <v>82</v>
      </c>
      <c r="C287" s="94"/>
      <c r="D287" s="161">
        <f>PRODUCT(Лист1!G58,$A$206)</f>
        <v>0.36249999999999999</v>
      </c>
      <c r="E287" s="292"/>
      <c r="F287" s="236">
        <f t="shared" si="15"/>
        <v>0</v>
      </c>
      <c r="J287" s="761">
        <f t="shared" si="16"/>
        <v>0</v>
      </c>
    </row>
    <row r="288" spans="1:10" hidden="1" x14ac:dyDescent="0.25">
      <c r="A288" s="202" t="str">
        <f ca="1">'таланты+инициативы0,275'!A256</f>
        <v>Флеш накопители  64 гб</v>
      </c>
      <c r="B288" s="161" t="s">
        <v>82</v>
      </c>
      <c r="C288" s="94"/>
      <c r="D288" s="161">
        <f>PRODUCT(Лист1!G59,$A$206)</f>
        <v>0.36249999999999999</v>
      </c>
      <c r="E288" s="292"/>
      <c r="F288" s="236">
        <f t="shared" si="15"/>
        <v>0</v>
      </c>
      <c r="J288" s="761">
        <f t="shared" si="16"/>
        <v>0</v>
      </c>
    </row>
    <row r="289" spans="1:10" hidden="1" x14ac:dyDescent="0.25">
      <c r="A289" s="202" t="str">
        <f ca="1">'таланты+инициативы0,275'!A257</f>
        <v>Обучение персонала</v>
      </c>
      <c r="B289" s="161" t="s">
        <v>82</v>
      </c>
      <c r="C289" s="94"/>
      <c r="D289" s="161">
        <f>PRODUCT(Лист1!G60,$A$206)</f>
        <v>0.36249999999999999</v>
      </c>
      <c r="E289" s="292"/>
      <c r="F289" s="236">
        <f t="shared" si="15"/>
        <v>0</v>
      </c>
      <c r="J289" s="761">
        <f t="shared" si="16"/>
        <v>0</v>
      </c>
    </row>
    <row r="290" spans="1:10" hidden="1" x14ac:dyDescent="0.25">
      <c r="A290" s="202" t="str">
        <f ca="1">'таланты+инициативы0,275'!A258</f>
        <v>Переподготовка</v>
      </c>
      <c r="B290" s="161" t="s">
        <v>82</v>
      </c>
      <c r="C290" s="94"/>
      <c r="D290" s="161">
        <f>PRODUCT(Лист1!G61,$A$206)</f>
        <v>0.36249999999999999</v>
      </c>
      <c r="E290" s="292"/>
      <c r="F290" s="236">
        <f t="shared" si="15"/>
        <v>0</v>
      </c>
      <c r="J290" s="761">
        <f t="shared" si="16"/>
        <v>0</v>
      </c>
    </row>
    <row r="291" spans="1:10" hidden="1" x14ac:dyDescent="0.25">
      <c r="A291" s="202" t="str">
        <f ca="1">'таланты+инициативы0,275'!A259</f>
        <v>Пиломатериал</v>
      </c>
      <c r="B291" s="161" t="s">
        <v>82</v>
      </c>
      <c r="C291" s="94"/>
      <c r="D291" s="161">
        <f>PRODUCT(Лист1!G62,$A$206)</f>
        <v>0.36249999999999999</v>
      </c>
      <c r="E291" s="292"/>
      <c r="F291" s="236">
        <f t="shared" si="15"/>
        <v>0</v>
      </c>
      <c r="J291" s="761">
        <f t="shared" si="16"/>
        <v>0</v>
      </c>
    </row>
    <row r="292" spans="1:10" hidden="1" x14ac:dyDescent="0.25">
      <c r="A292" s="202" t="str">
        <f ca="1">'таланты+инициативы0,275'!A260</f>
        <v>Тонеры для картриджей Kyocera</v>
      </c>
      <c r="B292" s="161" t="s">
        <v>82</v>
      </c>
      <c r="C292" s="94"/>
      <c r="D292" s="161">
        <f>PRODUCT(Лист1!G63,$A$206)</f>
        <v>0.36249999999999999</v>
      </c>
      <c r="E292" s="292"/>
      <c r="F292" s="236">
        <f t="shared" si="15"/>
        <v>0</v>
      </c>
      <c r="J292" s="761">
        <f t="shared" si="16"/>
        <v>0</v>
      </c>
    </row>
    <row r="293" spans="1:10" hidden="1" x14ac:dyDescent="0.25">
      <c r="A293" s="202" t="str">
        <f ca="1">'таланты+инициативы0,275'!A261</f>
        <v>Комплект тонеров для цветного принтера Canon</v>
      </c>
      <c r="B293" s="161" t="s">
        <v>82</v>
      </c>
      <c r="C293" s="94"/>
      <c r="D293" s="161">
        <f>PRODUCT(Лист1!G64,$A$206)</f>
        <v>0.36249999999999999</v>
      </c>
      <c r="E293" s="292"/>
      <c r="F293" s="236">
        <f t="shared" si="15"/>
        <v>0</v>
      </c>
      <c r="J293" s="761">
        <f t="shared" si="16"/>
        <v>0</v>
      </c>
    </row>
    <row r="294" spans="1:10" hidden="1" x14ac:dyDescent="0.25">
      <c r="A294" s="202" t="str">
        <f ca="1">'таланты+инициативы0,275'!A262</f>
        <v>Комплект тонера для цветного принтера Hp</v>
      </c>
      <c r="B294" s="161" t="s">
        <v>82</v>
      </c>
      <c r="C294" s="94"/>
      <c r="D294" s="161">
        <f>PRODUCT(Лист1!G65,$A$206)</f>
        <v>0.36249999999999999</v>
      </c>
      <c r="E294" s="292"/>
      <c r="F294" s="236">
        <f t="shared" si="15"/>
        <v>0</v>
      </c>
      <c r="J294" s="761">
        <f t="shared" si="16"/>
        <v>0</v>
      </c>
    </row>
    <row r="295" spans="1:10" hidden="1" x14ac:dyDescent="0.25">
      <c r="A295" s="202" t="str">
        <f ca="1">'таланты+инициативы0,275'!A263</f>
        <v>Флеш накопители  16 гб</v>
      </c>
      <c r="B295" s="161" t="s">
        <v>82</v>
      </c>
      <c r="C295" s="94"/>
      <c r="D295" s="161">
        <f>PRODUCT(Лист1!G66,$A$206)</f>
        <v>0.36249999999999999</v>
      </c>
      <c r="E295" s="292"/>
      <c r="F295" s="236">
        <f t="shared" si="15"/>
        <v>0</v>
      </c>
      <c r="J295" s="761">
        <f t="shared" si="16"/>
        <v>0</v>
      </c>
    </row>
    <row r="296" spans="1:10" hidden="1" x14ac:dyDescent="0.25">
      <c r="A296" s="202" t="str">
        <f ca="1">'таланты+инициативы0,275'!A264</f>
        <v>Флеш накопители  64 гб</v>
      </c>
      <c r="B296" s="161" t="s">
        <v>82</v>
      </c>
      <c r="C296" s="94"/>
      <c r="D296" s="161">
        <f>PRODUCT(Лист1!G67,$A$206)</f>
        <v>0.36249999999999999</v>
      </c>
      <c r="E296" s="292"/>
      <c r="F296" s="236">
        <f t="shared" si="15"/>
        <v>0</v>
      </c>
      <c r="J296" s="761">
        <f t="shared" si="16"/>
        <v>0</v>
      </c>
    </row>
    <row r="297" spans="1:10" hidden="1" x14ac:dyDescent="0.25">
      <c r="A297" s="202" t="str">
        <f ca="1">'таланты+инициативы0,275'!A265</f>
        <v>Обучение персонала</v>
      </c>
      <c r="B297" s="161" t="s">
        <v>82</v>
      </c>
      <c r="C297" s="94"/>
      <c r="D297" s="161">
        <f>PRODUCT(Лист1!G68,$A$206)</f>
        <v>0.36249999999999999</v>
      </c>
      <c r="E297" s="292"/>
      <c r="F297" s="236">
        <f t="shared" si="15"/>
        <v>0</v>
      </c>
      <c r="J297" s="761">
        <f t="shared" si="16"/>
        <v>0</v>
      </c>
    </row>
    <row r="298" spans="1:10" hidden="1" x14ac:dyDescent="0.25">
      <c r="A298" s="202" t="str">
        <f ca="1">'таланты+инициативы0,275'!A266</f>
        <v>Переподготовка</v>
      </c>
      <c r="B298" s="161" t="s">
        <v>82</v>
      </c>
      <c r="C298" s="94"/>
      <c r="D298" s="161">
        <f>PRODUCT(Лист1!G69,$A$206)</f>
        <v>0.36249999999999999</v>
      </c>
      <c r="E298" s="292"/>
      <c r="F298" s="236">
        <f t="shared" si="15"/>
        <v>0</v>
      </c>
      <c r="J298" s="761">
        <f t="shared" si="16"/>
        <v>0</v>
      </c>
    </row>
    <row r="299" spans="1:10" hidden="1" x14ac:dyDescent="0.25">
      <c r="A299" s="202" t="str">
        <f ca="1">'таланты+инициативы0,275'!A267</f>
        <v>Пиломатериал</v>
      </c>
      <c r="B299" s="161" t="s">
        <v>82</v>
      </c>
      <c r="C299" s="94"/>
      <c r="D299" s="161">
        <f>PRODUCT(Лист1!G70,$A$206)</f>
        <v>0.36249999999999999</v>
      </c>
      <c r="E299" s="292"/>
      <c r="F299" s="236">
        <f t="shared" si="15"/>
        <v>0</v>
      </c>
      <c r="J299" s="761">
        <f t="shared" si="16"/>
        <v>0</v>
      </c>
    </row>
    <row r="300" spans="1:10" hidden="1" x14ac:dyDescent="0.25">
      <c r="A300" s="202" t="str">
        <f ca="1">'таланты+инициативы0,275'!A268</f>
        <v>Тонеры для картриджей Kyocera</v>
      </c>
      <c r="B300" s="161" t="s">
        <v>82</v>
      </c>
      <c r="C300" s="94"/>
      <c r="D300" s="161">
        <f>PRODUCT(Лист1!G71,$A$206)</f>
        <v>0.36249999999999999</v>
      </c>
      <c r="E300" s="292"/>
      <c r="F300" s="236">
        <f t="shared" si="15"/>
        <v>0</v>
      </c>
      <c r="J300" s="761">
        <f t="shared" si="16"/>
        <v>0</v>
      </c>
    </row>
    <row r="301" spans="1:10" hidden="1" x14ac:dyDescent="0.25">
      <c r="A301" s="202" t="str">
        <f ca="1">'таланты+инициативы0,275'!A269</f>
        <v>Комплект тонеров для цветного принтера Canon</v>
      </c>
      <c r="B301" s="161" t="s">
        <v>82</v>
      </c>
      <c r="C301" s="94"/>
      <c r="D301" s="161">
        <f>PRODUCT(Лист1!G72,$A$206)</f>
        <v>0.36249999999999999</v>
      </c>
      <c r="E301" s="292"/>
      <c r="F301" s="236">
        <f t="shared" si="15"/>
        <v>0</v>
      </c>
      <c r="J301" s="761">
        <f t="shared" si="16"/>
        <v>0</v>
      </c>
    </row>
    <row r="302" spans="1:10" hidden="1" x14ac:dyDescent="0.25">
      <c r="A302" s="202" t="str">
        <f ca="1">'таланты+инициативы0,275'!A270</f>
        <v>Комплект тонера для цветного принтера Hp</v>
      </c>
      <c r="B302" s="161" t="s">
        <v>82</v>
      </c>
      <c r="C302" s="94"/>
      <c r="D302" s="161">
        <f>PRODUCT(Лист1!G73,$A$206)</f>
        <v>0.36249999999999999</v>
      </c>
      <c r="E302" s="292"/>
      <c r="F302" s="236">
        <f t="shared" si="15"/>
        <v>0</v>
      </c>
      <c r="J302" s="761">
        <f t="shared" si="16"/>
        <v>0</v>
      </c>
    </row>
    <row r="303" spans="1:10" hidden="1" x14ac:dyDescent="0.25">
      <c r="A303" s="202" t="str">
        <f ca="1">'таланты+инициативы0,275'!A271</f>
        <v>Флеш накопители  16 гб</v>
      </c>
      <c r="B303" s="161" t="s">
        <v>82</v>
      </c>
      <c r="C303" s="94"/>
      <c r="D303" s="161">
        <f>PRODUCT(Лист1!G74,$A$206)</f>
        <v>0.36249999999999999</v>
      </c>
      <c r="E303" s="292"/>
      <c r="F303" s="236">
        <f t="shared" si="15"/>
        <v>0</v>
      </c>
      <c r="J303" s="761">
        <f t="shared" si="16"/>
        <v>0</v>
      </c>
    </row>
    <row r="304" spans="1:10" hidden="1" x14ac:dyDescent="0.25">
      <c r="A304" s="202" t="str">
        <f ca="1">'таланты+инициативы0,275'!A272</f>
        <v>Флеш накопители  64 гб</v>
      </c>
      <c r="B304" s="161" t="s">
        <v>82</v>
      </c>
      <c r="C304" s="94"/>
      <c r="D304" s="161">
        <f>PRODUCT(Лист1!G75,$A$206)</f>
        <v>0.36249999999999999</v>
      </c>
      <c r="E304" s="292"/>
      <c r="F304" s="236">
        <f t="shared" si="15"/>
        <v>0</v>
      </c>
      <c r="J304" s="761">
        <f t="shared" si="16"/>
        <v>0</v>
      </c>
    </row>
    <row r="305" spans="1:10" hidden="1" x14ac:dyDescent="0.25">
      <c r="A305" s="202" t="str">
        <f ca="1">'таланты+инициативы0,275'!A273</f>
        <v>Обучение персонала</v>
      </c>
      <c r="B305" s="161" t="s">
        <v>82</v>
      </c>
      <c r="C305" s="94"/>
      <c r="D305" s="161">
        <f>PRODUCT(Лист1!G76,$A$206)</f>
        <v>0.36249999999999999</v>
      </c>
      <c r="E305" s="292"/>
      <c r="F305" s="236">
        <f t="shared" si="15"/>
        <v>0</v>
      </c>
      <c r="J305" s="761">
        <f t="shared" si="16"/>
        <v>0</v>
      </c>
    </row>
    <row r="306" spans="1:10" hidden="1" x14ac:dyDescent="0.25">
      <c r="A306" s="202" t="str">
        <f ca="1">'таланты+инициативы0,275'!A274</f>
        <v>Переподготовка</v>
      </c>
      <c r="B306" s="161" t="s">
        <v>82</v>
      </c>
      <c r="C306" s="94"/>
      <c r="D306" s="161">
        <f>PRODUCT(Лист1!G77,$A$206)</f>
        <v>0.36249999999999999</v>
      </c>
      <c r="E306" s="292"/>
      <c r="F306" s="236">
        <f t="shared" si="15"/>
        <v>0</v>
      </c>
      <c r="J306" s="761">
        <f t="shared" si="16"/>
        <v>0</v>
      </c>
    </row>
    <row r="307" spans="1:10" hidden="1" x14ac:dyDescent="0.25">
      <c r="A307" s="202" t="str">
        <f ca="1">'таланты+инициативы0,275'!A275</f>
        <v>Пиломатериал</v>
      </c>
      <c r="B307" s="161" t="s">
        <v>82</v>
      </c>
      <c r="C307" s="94"/>
      <c r="D307" s="161">
        <f>PRODUCT(Лист1!G78,$A$206)</f>
        <v>0.36249999999999999</v>
      </c>
      <c r="E307" s="292"/>
      <c r="F307" s="236">
        <f t="shared" si="15"/>
        <v>0</v>
      </c>
      <c r="J307" s="761">
        <f t="shared" si="16"/>
        <v>0</v>
      </c>
    </row>
    <row r="308" spans="1:10" hidden="1" x14ac:dyDescent="0.25">
      <c r="A308" s="202" t="str">
        <f ca="1">'таланты+инициативы0,275'!A276</f>
        <v>Тонеры для картриджей Kyocera</v>
      </c>
      <c r="B308" s="161" t="s">
        <v>82</v>
      </c>
      <c r="C308" s="94"/>
      <c r="D308" s="161">
        <f>PRODUCT(Лист1!G79,$A$206)</f>
        <v>0.36249999999999999</v>
      </c>
      <c r="E308" s="292"/>
      <c r="F308" s="236">
        <f t="shared" si="15"/>
        <v>0</v>
      </c>
      <c r="J308" s="761">
        <f t="shared" si="16"/>
        <v>0</v>
      </c>
    </row>
    <row r="309" spans="1:10" hidden="1" x14ac:dyDescent="0.25">
      <c r="A309" s="202" t="str">
        <f ca="1">'таланты+инициативы0,275'!A277</f>
        <v>Комплект тонеров для цветного принтера Canon</v>
      </c>
      <c r="B309" s="161" t="s">
        <v>82</v>
      </c>
      <c r="C309" s="94"/>
      <c r="D309" s="161">
        <f>PRODUCT(Лист1!G80,$A$206)</f>
        <v>0.36249999999999999</v>
      </c>
      <c r="E309" s="292"/>
      <c r="F309" s="236">
        <f t="shared" si="15"/>
        <v>0</v>
      </c>
      <c r="J309" s="761">
        <f t="shared" si="16"/>
        <v>0</v>
      </c>
    </row>
    <row r="310" spans="1:10" hidden="1" x14ac:dyDescent="0.25">
      <c r="A310" s="202" t="str">
        <f ca="1">'таланты+инициативы0,275'!A278</f>
        <v>Комплект тонера для цветного принтера Hp</v>
      </c>
      <c r="B310" s="161" t="s">
        <v>82</v>
      </c>
      <c r="C310" s="94"/>
      <c r="D310" s="161">
        <f>PRODUCT(Лист1!G81,$A$206)</f>
        <v>0.36249999999999999</v>
      </c>
      <c r="E310" s="292"/>
      <c r="F310" s="236">
        <f t="shared" si="15"/>
        <v>0</v>
      </c>
      <c r="J310" s="761">
        <f t="shared" si="16"/>
        <v>0</v>
      </c>
    </row>
    <row r="311" spans="1:10" hidden="1" x14ac:dyDescent="0.25">
      <c r="A311" s="202" t="str">
        <f ca="1">'таланты+инициативы0,275'!A279</f>
        <v>Флеш накопители  16 гб</v>
      </c>
      <c r="B311" s="161" t="s">
        <v>82</v>
      </c>
      <c r="C311" s="94"/>
      <c r="D311" s="161">
        <f>PRODUCT(Лист1!G82,$A$206)</f>
        <v>0.36249999999999999</v>
      </c>
      <c r="E311" s="292"/>
      <c r="F311" s="236">
        <f t="shared" si="15"/>
        <v>0</v>
      </c>
      <c r="J311" s="761">
        <f t="shared" si="16"/>
        <v>0</v>
      </c>
    </row>
    <row r="312" spans="1:10" hidden="1" x14ac:dyDescent="0.25">
      <c r="A312" s="202" t="str">
        <f ca="1">'таланты+инициативы0,275'!A280</f>
        <v>Флеш накопители  64 гб</v>
      </c>
      <c r="B312" s="161" t="s">
        <v>82</v>
      </c>
      <c r="C312" s="94"/>
      <c r="D312" s="161">
        <f>PRODUCT(Лист1!G83,$A$206)</f>
        <v>0.36249999999999999</v>
      </c>
      <c r="E312" s="292"/>
      <c r="F312" s="236">
        <f t="shared" si="15"/>
        <v>0</v>
      </c>
      <c r="J312" s="761">
        <f t="shared" si="16"/>
        <v>0</v>
      </c>
    </row>
    <row r="313" spans="1:10" hidden="1" x14ac:dyDescent="0.25">
      <c r="A313" s="202" t="str">
        <f ca="1">'таланты+инициативы0,275'!A281</f>
        <v>Обучение персонала</v>
      </c>
      <c r="B313" s="161" t="s">
        <v>82</v>
      </c>
      <c r="C313" s="94"/>
      <c r="D313" s="161">
        <f>PRODUCT(Лист1!G84,$A$206)</f>
        <v>0.36249999999999999</v>
      </c>
      <c r="E313" s="292"/>
      <c r="F313" s="236">
        <f t="shared" ref="F313:F376" si="17">D313*E313</f>
        <v>0</v>
      </c>
      <c r="J313" s="761">
        <f t="shared" si="16"/>
        <v>0</v>
      </c>
    </row>
    <row r="314" spans="1:10" hidden="1" x14ac:dyDescent="0.25">
      <c r="A314" s="202" t="str">
        <f ca="1">'таланты+инициативы0,275'!A282</f>
        <v>Переподготовка</v>
      </c>
      <c r="B314" s="161" t="s">
        <v>82</v>
      </c>
      <c r="C314" s="94"/>
      <c r="D314" s="161">
        <f>PRODUCT(Лист1!G85,$A$206)</f>
        <v>0.36249999999999999</v>
      </c>
      <c r="E314" s="292"/>
      <c r="F314" s="236">
        <f t="shared" si="17"/>
        <v>0</v>
      </c>
      <c r="J314" s="761">
        <f t="shared" si="16"/>
        <v>0</v>
      </c>
    </row>
    <row r="315" spans="1:10" hidden="1" x14ac:dyDescent="0.25">
      <c r="A315" s="202" t="str">
        <f ca="1">'таланты+инициативы0,275'!A283</f>
        <v>Пиломатериал</v>
      </c>
      <c r="B315" s="161" t="s">
        <v>82</v>
      </c>
      <c r="C315" s="94"/>
      <c r="D315" s="161">
        <f>PRODUCT(Лист1!G86,$A$206)</f>
        <v>0.36249999999999999</v>
      </c>
      <c r="E315" s="292"/>
      <c r="F315" s="236">
        <f t="shared" si="17"/>
        <v>0</v>
      </c>
      <c r="J315" s="761">
        <f t="shared" si="16"/>
        <v>0</v>
      </c>
    </row>
    <row r="316" spans="1:10" hidden="1" x14ac:dyDescent="0.25">
      <c r="A316" s="202" t="str">
        <f ca="1">'таланты+инициативы0,275'!A284</f>
        <v>Тонеры для картриджей Kyocera</v>
      </c>
      <c r="B316" s="161" t="s">
        <v>82</v>
      </c>
      <c r="C316" s="94"/>
      <c r="D316" s="161">
        <f>PRODUCT(Лист1!G87,$A$206)</f>
        <v>0.36249999999999999</v>
      </c>
      <c r="E316" s="292"/>
      <c r="F316" s="236">
        <f t="shared" si="17"/>
        <v>0</v>
      </c>
      <c r="J316" s="761">
        <f t="shared" si="16"/>
        <v>0</v>
      </c>
    </row>
    <row r="317" spans="1:10" hidden="1" x14ac:dyDescent="0.25">
      <c r="A317" s="202" t="str">
        <f ca="1">'таланты+инициативы0,275'!A285</f>
        <v>Комплект тонеров для цветного принтера Canon</v>
      </c>
      <c r="B317" s="161" t="s">
        <v>82</v>
      </c>
      <c r="C317" s="94"/>
      <c r="D317" s="161">
        <f>PRODUCT(Лист1!G88,$A$206)</f>
        <v>0.36249999999999999</v>
      </c>
      <c r="E317" s="292"/>
      <c r="F317" s="236">
        <f t="shared" si="17"/>
        <v>0</v>
      </c>
      <c r="J317" s="761">
        <f t="shared" si="16"/>
        <v>0</v>
      </c>
    </row>
    <row r="318" spans="1:10" hidden="1" x14ac:dyDescent="0.25">
      <c r="A318" s="202" t="str">
        <f ca="1">'таланты+инициативы0,275'!A286</f>
        <v>Комплект тонера для цветного принтера Hp</v>
      </c>
      <c r="B318" s="161" t="s">
        <v>82</v>
      </c>
      <c r="C318" s="94"/>
      <c r="D318" s="161">
        <f>PRODUCT(Лист1!G89,$A$206)</f>
        <v>0.36249999999999999</v>
      </c>
      <c r="E318" s="292"/>
      <c r="F318" s="236">
        <f t="shared" si="17"/>
        <v>0</v>
      </c>
      <c r="J318" s="761">
        <f t="shared" si="16"/>
        <v>0</v>
      </c>
    </row>
    <row r="319" spans="1:10" hidden="1" x14ac:dyDescent="0.25">
      <c r="A319" s="202" t="str">
        <f ca="1">'таланты+инициативы0,275'!A287</f>
        <v>Флеш накопители  16 гб</v>
      </c>
      <c r="B319" s="161" t="s">
        <v>82</v>
      </c>
      <c r="C319" s="94"/>
      <c r="D319" s="161">
        <f>PRODUCT(Лист1!G90,$A$206)</f>
        <v>0.36249999999999999</v>
      </c>
      <c r="E319" s="292"/>
      <c r="F319" s="236">
        <f t="shared" si="17"/>
        <v>0</v>
      </c>
      <c r="J319" s="761">
        <f t="shared" si="16"/>
        <v>0</v>
      </c>
    </row>
    <row r="320" spans="1:10" hidden="1" x14ac:dyDescent="0.25">
      <c r="A320" s="202" t="str">
        <f ca="1">'таланты+инициативы0,275'!A288</f>
        <v>Флеш накопители  64 гб</v>
      </c>
      <c r="B320" s="161" t="s">
        <v>82</v>
      </c>
      <c r="C320" s="94"/>
      <c r="D320" s="161">
        <f>PRODUCT(Лист1!G91,$A$206)</f>
        <v>0.36249999999999999</v>
      </c>
      <c r="E320" s="292"/>
      <c r="F320" s="236">
        <f t="shared" si="17"/>
        <v>0</v>
      </c>
      <c r="J320" s="761">
        <f t="shared" si="16"/>
        <v>0</v>
      </c>
    </row>
    <row r="321" spans="1:10" hidden="1" x14ac:dyDescent="0.25">
      <c r="A321" s="202" t="str">
        <f ca="1">'таланты+инициативы0,275'!A289</f>
        <v>Обучение персонала</v>
      </c>
      <c r="B321" s="161" t="s">
        <v>82</v>
      </c>
      <c r="C321" s="94"/>
      <c r="D321" s="161">
        <f>PRODUCT(Лист1!G92,$A$206)</f>
        <v>0.36249999999999999</v>
      </c>
      <c r="E321" s="292"/>
      <c r="F321" s="236">
        <f t="shared" si="17"/>
        <v>0</v>
      </c>
      <c r="J321" s="761">
        <f t="shared" si="16"/>
        <v>0</v>
      </c>
    </row>
    <row r="322" spans="1:10" hidden="1" x14ac:dyDescent="0.25">
      <c r="A322" s="202" t="str">
        <f ca="1">'таланты+инициативы0,275'!A290</f>
        <v>Переподготовка</v>
      </c>
      <c r="B322" s="161" t="s">
        <v>82</v>
      </c>
      <c r="C322" s="94"/>
      <c r="D322" s="161">
        <f>PRODUCT(Лист1!G93,$A$206)</f>
        <v>0.36249999999999999</v>
      </c>
      <c r="E322" s="292">
        <f>Лист1!H93</f>
        <v>0</v>
      </c>
      <c r="F322" s="236">
        <f t="shared" si="17"/>
        <v>0</v>
      </c>
      <c r="J322" s="761">
        <f t="shared" si="16"/>
        <v>0</v>
      </c>
    </row>
    <row r="323" spans="1:10" hidden="1" x14ac:dyDescent="0.25">
      <c r="A323" s="202" t="str">
        <f ca="1">'таланты+инициативы0,275'!A291</f>
        <v>Пиломатериал</v>
      </c>
      <c r="B323" s="161" t="s">
        <v>82</v>
      </c>
      <c r="C323" s="94"/>
      <c r="D323" s="161">
        <f>PRODUCT(Лист1!G94,$A$206)</f>
        <v>0.36249999999999999</v>
      </c>
      <c r="E323" s="292">
        <f>Лист1!H94</f>
        <v>0</v>
      </c>
      <c r="F323" s="236">
        <f t="shared" si="17"/>
        <v>0</v>
      </c>
      <c r="J323" s="761">
        <f t="shared" si="16"/>
        <v>0</v>
      </c>
    </row>
    <row r="324" spans="1:10" hidden="1" x14ac:dyDescent="0.25">
      <c r="A324" s="202" t="str">
        <f ca="1">'таланты+инициативы0,275'!A292</f>
        <v>Тонеры для картриджей Kyocera</v>
      </c>
      <c r="B324" s="161" t="s">
        <v>82</v>
      </c>
      <c r="C324" s="94"/>
      <c r="D324" s="161">
        <f>PRODUCT(Лист1!G95,$A$206)</f>
        <v>0.36249999999999999</v>
      </c>
      <c r="E324" s="292">
        <f>Лист1!H95</f>
        <v>0</v>
      </c>
      <c r="F324" s="236">
        <f t="shared" si="17"/>
        <v>0</v>
      </c>
      <c r="J324" s="761">
        <f t="shared" si="16"/>
        <v>0</v>
      </c>
    </row>
    <row r="325" spans="1:10" hidden="1" x14ac:dyDescent="0.25">
      <c r="A325" s="202" t="str">
        <f ca="1">'таланты+инициативы0,275'!A293</f>
        <v>Комплект тонеров для цветного принтера Canon</v>
      </c>
      <c r="B325" s="161" t="s">
        <v>82</v>
      </c>
      <c r="C325" s="94"/>
      <c r="D325" s="161">
        <f>PRODUCT(Лист1!G96,$A$206)</f>
        <v>0.36249999999999999</v>
      </c>
      <c r="E325" s="292">
        <f>Лист1!H96</f>
        <v>0</v>
      </c>
      <c r="F325" s="236">
        <f t="shared" si="17"/>
        <v>0</v>
      </c>
      <c r="J325" s="761">
        <f t="shared" si="16"/>
        <v>0</v>
      </c>
    </row>
    <row r="326" spans="1:10" hidden="1" x14ac:dyDescent="0.25">
      <c r="A326" s="202" t="str">
        <f ca="1">'таланты+инициативы0,275'!A294</f>
        <v>Комплект тонера для цветного принтера Hp</v>
      </c>
      <c r="B326" s="161" t="s">
        <v>82</v>
      </c>
      <c r="C326" s="94"/>
      <c r="D326" s="161">
        <f>PRODUCT(Лист1!G97,$A$206)</f>
        <v>0.36249999999999999</v>
      </c>
      <c r="E326" s="292">
        <f>Лист1!H97</f>
        <v>0</v>
      </c>
      <c r="F326" s="236">
        <f t="shared" si="17"/>
        <v>0</v>
      </c>
      <c r="J326" s="761">
        <f t="shared" si="16"/>
        <v>0</v>
      </c>
    </row>
    <row r="327" spans="1:10" hidden="1" x14ac:dyDescent="0.25">
      <c r="A327" s="202" t="str">
        <f ca="1">'таланты+инициативы0,275'!A295</f>
        <v>Флеш накопители  16 гб</v>
      </c>
      <c r="B327" s="161" t="s">
        <v>82</v>
      </c>
      <c r="C327" s="94"/>
      <c r="D327" s="161">
        <f>PRODUCT(Лист1!G98,$A$206)</f>
        <v>0.36249999999999999</v>
      </c>
      <c r="E327" s="292">
        <f>Лист1!H98</f>
        <v>0</v>
      </c>
      <c r="F327" s="236">
        <f t="shared" si="17"/>
        <v>0</v>
      </c>
      <c r="J327" s="761">
        <f t="shared" si="16"/>
        <v>0</v>
      </c>
    </row>
    <row r="328" spans="1:10" hidden="1" x14ac:dyDescent="0.25">
      <c r="A328" s="202" t="str">
        <f ca="1">'таланты+инициативы0,275'!A296</f>
        <v>Флеш накопители  64 гб</v>
      </c>
      <c r="B328" s="161" t="s">
        <v>82</v>
      </c>
      <c r="C328" s="94"/>
      <c r="D328" s="161">
        <f>PRODUCT(Лист1!G99,$A$206)</f>
        <v>0.36249999999999999</v>
      </c>
      <c r="E328" s="292">
        <f>Лист1!H99</f>
        <v>0</v>
      </c>
      <c r="F328" s="236">
        <f t="shared" si="17"/>
        <v>0</v>
      </c>
      <c r="J328" s="761">
        <f t="shared" si="16"/>
        <v>0</v>
      </c>
    </row>
    <row r="329" spans="1:10" hidden="1" x14ac:dyDescent="0.25">
      <c r="A329" s="202" t="str">
        <f ca="1">'таланты+инициативы0,275'!A297</f>
        <v>Обучение персонала</v>
      </c>
      <c r="B329" s="161" t="s">
        <v>82</v>
      </c>
      <c r="C329" s="94"/>
      <c r="D329" s="161">
        <f>PRODUCT(Лист1!G100,$A$206)</f>
        <v>0.36249999999999999</v>
      </c>
      <c r="E329" s="292">
        <f>Лист1!H100</f>
        <v>0</v>
      </c>
      <c r="F329" s="236">
        <f t="shared" si="17"/>
        <v>0</v>
      </c>
      <c r="J329" s="761">
        <f t="shared" si="16"/>
        <v>0</v>
      </c>
    </row>
    <row r="330" spans="1:10" hidden="1" x14ac:dyDescent="0.25">
      <c r="A330" s="202" t="str">
        <f ca="1">'таланты+инициативы0,275'!A298</f>
        <v>Переподготовка</v>
      </c>
      <c r="B330" s="161" t="s">
        <v>82</v>
      </c>
      <c r="C330" s="94"/>
      <c r="D330" s="161">
        <f>PRODUCT(Лист1!G101,$A$206)</f>
        <v>0.36249999999999999</v>
      </c>
      <c r="E330" s="292">
        <f>Лист1!H101</f>
        <v>0</v>
      </c>
      <c r="F330" s="236">
        <f t="shared" si="17"/>
        <v>0</v>
      </c>
      <c r="J330" s="761">
        <f t="shared" si="16"/>
        <v>0</v>
      </c>
    </row>
    <row r="331" spans="1:10" hidden="1" x14ac:dyDescent="0.25">
      <c r="A331" s="202" t="str">
        <f ca="1">'таланты+инициативы0,275'!A299</f>
        <v>Пиломатериал</v>
      </c>
      <c r="B331" s="161" t="s">
        <v>82</v>
      </c>
      <c r="C331" s="94"/>
      <c r="D331" s="161">
        <f>PRODUCT(Лист1!G102,$A$206)</f>
        <v>0.36249999999999999</v>
      </c>
      <c r="E331" s="292">
        <f>Лист1!H102</f>
        <v>0</v>
      </c>
      <c r="F331" s="236">
        <f t="shared" si="17"/>
        <v>0</v>
      </c>
      <c r="J331" s="761">
        <f t="shared" si="16"/>
        <v>0</v>
      </c>
    </row>
    <row r="332" spans="1:10" hidden="1" x14ac:dyDescent="0.25">
      <c r="A332" s="202" t="str">
        <f ca="1">'таланты+инициативы0,275'!A300</f>
        <v>Тонеры для картриджей Kyocera</v>
      </c>
      <c r="B332" s="161" t="s">
        <v>82</v>
      </c>
      <c r="C332" s="94"/>
      <c r="D332" s="161">
        <f>PRODUCT(Лист1!G103,$A$206)</f>
        <v>0.36249999999999999</v>
      </c>
      <c r="E332" s="292">
        <f>Лист1!H103</f>
        <v>0</v>
      </c>
      <c r="F332" s="236">
        <f t="shared" si="17"/>
        <v>0</v>
      </c>
      <c r="J332" s="761">
        <f t="shared" si="16"/>
        <v>0</v>
      </c>
    </row>
    <row r="333" spans="1:10" hidden="1" x14ac:dyDescent="0.25">
      <c r="A333" s="202" t="str">
        <f ca="1">'таланты+инициативы0,275'!A301</f>
        <v>Комплект тонеров для цветного принтера Canon</v>
      </c>
      <c r="B333" s="161" t="s">
        <v>82</v>
      </c>
      <c r="C333" s="94"/>
      <c r="D333" s="161">
        <f>PRODUCT(Лист1!G104,$A$206)</f>
        <v>0.36249999999999999</v>
      </c>
      <c r="E333" s="292">
        <f>Лист1!H104</f>
        <v>0</v>
      </c>
      <c r="F333" s="236">
        <f t="shared" si="17"/>
        <v>0</v>
      </c>
      <c r="J333" s="761">
        <f t="shared" si="16"/>
        <v>0</v>
      </c>
    </row>
    <row r="334" spans="1:10" hidden="1" x14ac:dyDescent="0.25">
      <c r="A334" s="202" t="str">
        <f ca="1">'таланты+инициативы0,275'!A302</f>
        <v>Комплект тонера для цветного принтера Hp</v>
      </c>
      <c r="B334" s="161" t="s">
        <v>82</v>
      </c>
      <c r="C334" s="94"/>
      <c r="D334" s="161">
        <f>PRODUCT(Лист1!G105,$A$206)</f>
        <v>0.36249999999999999</v>
      </c>
      <c r="E334" s="292">
        <f>Лист1!H105</f>
        <v>0</v>
      </c>
      <c r="F334" s="236">
        <f t="shared" si="17"/>
        <v>0</v>
      </c>
      <c r="J334" s="761">
        <f t="shared" si="16"/>
        <v>0</v>
      </c>
    </row>
    <row r="335" spans="1:10" hidden="1" x14ac:dyDescent="0.25">
      <c r="A335" s="202" t="str">
        <f ca="1">'таланты+инициативы0,275'!A303</f>
        <v>Флеш накопители  16 гб</v>
      </c>
      <c r="B335" s="161" t="s">
        <v>82</v>
      </c>
      <c r="C335" s="94"/>
      <c r="D335" s="161">
        <f>PRODUCT(Лист1!G106,$A$206)</f>
        <v>0.36249999999999999</v>
      </c>
      <c r="E335" s="292">
        <f>Лист1!H106</f>
        <v>0</v>
      </c>
      <c r="F335" s="236">
        <f t="shared" si="17"/>
        <v>0</v>
      </c>
      <c r="J335" s="761">
        <f t="shared" si="16"/>
        <v>0</v>
      </c>
    </row>
    <row r="336" spans="1:10" hidden="1" x14ac:dyDescent="0.25">
      <c r="A336" s="202" t="str">
        <f ca="1">'таланты+инициативы0,275'!A304</f>
        <v>Флеш накопители  64 гб</v>
      </c>
      <c r="B336" s="161" t="s">
        <v>82</v>
      </c>
      <c r="C336" s="94"/>
      <c r="D336" s="161">
        <f>PRODUCT(Лист1!G107,$A$206)</f>
        <v>0.36249999999999999</v>
      </c>
      <c r="E336" s="292">
        <f>Лист1!H107</f>
        <v>0</v>
      </c>
      <c r="F336" s="236">
        <f t="shared" si="17"/>
        <v>0</v>
      </c>
      <c r="J336" s="761">
        <f t="shared" si="16"/>
        <v>0</v>
      </c>
    </row>
    <row r="337" spans="1:10" hidden="1" x14ac:dyDescent="0.25">
      <c r="A337" s="202" t="str">
        <f ca="1">'таланты+инициативы0,275'!A305</f>
        <v>Обучение персонала</v>
      </c>
      <c r="B337" s="161" t="s">
        <v>82</v>
      </c>
      <c r="C337" s="94"/>
      <c r="D337" s="161">
        <f>PRODUCT(Лист1!G108,$A$206)</f>
        <v>0.36249999999999999</v>
      </c>
      <c r="E337" s="292">
        <f>Лист1!H108</f>
        <v>0</v>
      </c>
      <c r="F337" s="236">
        <f t="shared" si="17"/>
        <v>0</v>
      </c>
      <c r="J337" s="761">
        <f t="shared" si="16"/>
        <v>0</v>
      </c>
    </row>
    <row r="338" spans="1:10" hidden="1" x14ac:dyDescent="0.25">
      <c r="A338" s="202" t="str">
        <f ca="1">'таланты+инициативы0,275'!A306</f>
        <v>Переподготовка</v>
      </c>
      <c r="B338" s="161" t="s">
        <v>82</v>
      </c>
      <c r="C338" s="94"/>
      <c r="D338" s="161">
        <f>PRODUCT(Лист1!G109,$A$206)</f>
        <v>0.36249999999999999</v>
      </c>
      <c r="E338" s="292">
        <f>Лист1!H109</f>
        <v>0</v>
      </c>
      <c r="F338" s="236">
        <f t="shared" si="17"/>
        <v>0</v>
      </c>
      <c r="J338" s="761">
        <f t="shared" si="16"/>
        <v>0</v>
      </c>
    </row>
    <row r="339" spans="1:10" hidden="1" x14ac:dyDescent="0.25">
      <c r="A339" s="202" t="str">
        <f ca="1">'таланты+инициативы0,275'!A307</f>
        <v>Пиломатериал</v>
      </c>
      <c r="B339" s="161" t="s">
        <v>82</v>
      </c>
      <c r="C339" s="94"/>
      <c r="D339" s="161">
        <f>PRODUCT(Лист1!G110,$A$206)</f>
        <v>0.36249999999999999</v>
      </c>
      <c r="E339" s="292">
        <f>Лист1!H110</f>
        <v>0</v>
      </c>
      <c r="F339" s="236">
        <f t="shared" si="17"/>
        <v>0</v>
      </c>
      <c r="J339" s="761">
        <f t="shared" si="16"/>
        <v>0</v>
      </c>
    </row>
    <row r="340" spans="1:10" hidden="1" x14ac:dyDescent="0.25">
      <c r="A340" s="202" t="str">
        <f ca="1">'таланты+инициативы0,275'!A308</f>
        <v>Тонеры для картриджей Kyocera</v>
      </c>
      <c r="B340" s="161" t="s">
        <v>82</v>
      </c>
      <c r="C340" s="94"/>
      <c r="D340" s="161">
        <f>PRODUCT(Лист1!G111,$A$206)</f>
        <v>0.36249999999999999</v>
      </c>
      <c r="E340" s="292">
        <f>Лист1!H111</f>
        <v>0</v>
      </c>
      <c r="F340" s="236">
        <f t="shared" si="17"/>
        <v>0</v>
      </c>
      <c r="J340" s="761">
        <f t="shared" ref="J340:J403" si="18">I340-F340</f>
        <v>0</v>
      </c>
    </row>
    <row r="341" spans="1:10" hidden="1" x14ac:dyDescent="0.25">
      <c r="A341" s="202" t="str">
        <f ca="1">'таланты+инициативы0,275'!A309</f>
        <v>Комплект тонеров для цветного принтера Canon</v>
      </c>
      <c r="B341" s="161" t="s">
        <v>82</v>
      </c>
      <c r="C341" s="94"/>
      <c r="D341" s="161">
        <f>PRODUCT(Лист1!G112,$A$206)</f>
        <v>0.36249999999999999</v>
      </c>
      <c r="E341" s="292">
        <f>Лист1!H112</f>
        <v>0</v>
      </c>
      <c r="F341" s="236">
        <f t="shared" si="17"/>
        <v>0</v>
      </c>
      <c r="J341" s="761">
        <f t="shared" si="18"/>
        <v>0</v>
      </c>
    </row>
    <row r="342" spans="1:10" hidden="1" x14ac:dyDescent="0.25">
      <c r="A342" s="202" t="str">
        <f ca="1">'таланты+инициативы0,275'!A310</f>
        <v>Комплект тонера для цветного принтера Hp</v>
      </c>
      <c r="B342" s="161" t="s">
        <v>82</v>
      </c>
      <c r="C342" s="94"/>
      <c r="D342" s="161">
        <f>PRODUCT(Лист1!G113,$A$206)</f>
        <v>0.36249999999999999</v>
      </c>
      <c r="E342" s="292">
        <f>Лист1!H113</f>
        <v>0</v>
      </c>
      <c r="F342" s="236">
        <f t="shared" si="17"/>
        <v>0</v>
      </c>
      <c r="J342" s="761">
        <f t="shared" si="18"/>
        <v>0</v>
      </c>
    </row>
    <row r="343" spans="1:10" hidden="1" x14ac:dyDescent="0.25">
      <c r="A343" s="202" t="str">
        <f ca="1">'таланты+инициативы0,275'!A311</f>
        <v>Флеш накопители  16 гб</v>
      </c>
      <c r="B343" s="161" t="s">
        <v>82</v>
      </c>
      <c r="C343" s="94"/>
      <c r="D343" s="161">
        <f>PRODUCT(Лист1!G114,$A$206)</f>
        <v>0.36249999999999999</v>
      </c>
      <c r="E343" s="292">
        <f>Лист1!H114</f>
        <v>0</v>
      </c>
      <c r="F343" s="236">
        <f t="shared" si="17"/>
        <v>0</v>
      </c>
      <c r="J343" s="761">
        <f t="shared" si="18"/>
        <v>0</v>
      </c>
    </row>
    <row r="344" spans="1:10" hidden="1" x14ac:dyDescent="0.25">
      <c r="A344" s="202" t="str">
        <f ca="1">'таланты+инициативы0,275'!A312</f>
        <v>Флеш накопители  64 гб</v>
      </c>
      <c r="B344" s="161" t="s">
        <v>82</v>
      </c>
      <c r="C344" s="94"/>
      <c r="D344" s="161">
        <f>PRODUCT(Лист1!G115,$A$206)</f>
        <v>0.36249999999999999</v>
      </c>
      <c r="E344" s="292">
        <f>Лист1!H115</f>
        <v>0</v>
      </c>
      <c r="F344" s="236">
        <f t="shared" si="17"/>
        <v>0</v>
      </c>
      <c r="J344" s="761">
        <f t="shared" si="18"/>
        <v>0</v>
      </c>
    </row>
    <row r="345" spans="1:10" hidden="1" x14ac:dyDescent="0.25">
      <c r="A345" s="202" t="str">
        <f ca="1">'таланты+инициативы0,275'!A313</f>
        <v>Обучение персонала</v>
      </c>
      <c r="B345" s="161" t="s">
        <v>82</v>
      </c>
      <c r="C345" s="94"/>
      <c r="D345" s="161">
        <f>PRODUCT(Лист1!G116,$A$206)</f>
        <v>0.36249999999999999</v>
      </c>
      <c r="E345" s="292">
        <f>Лист1!H116</f>
        <v>0</v>
      </c>
      <c r="F345" s="236">
        <f t="shared" si="17"/>
        <v>0</v>
      </c>
      <c r="J345" s="761">
        <f t="shared" si="18"/>
        <v>0</v>
      </c>
    </row>
    <row r="346" spans="1:10" hidden="1" x14ac:dyDescent="0.25">
      <c r="A346" s="202" t="str">
        <f ca="1">'таланты+инициативы0,275'!A314</f>
        <v>Переподготовка</v>
      </c>
      <c r="B346" s="161" t="s">
        <v>82</v>
      </c>
      <c r="C346" s="94"/>
      <c r="D346" s="161">
        <f>PRODUCT(Лист1!G117,$A$206)</f>
        <v>0.36249999999999999</v>
      </c>
      <c r="E346" s="292">
        <f>Лист1!H117</f>
        <v>0</v>
      </c>
      <c r="F346" s="236">
        <f t="shared" si="17"/>
        <v>0</v>
      </c>
      <c r="J346" s="761">
        <f t="shared" si="18"/>
        <v>0</v>
      </c>
    </row>
    <row r="347" spans="1:10" hidden="1" x14ac:dyDescent="0.25">
      <c r="A347" s="202" t="str">
        <f ca="1">'таланты+инициативы0,275'!A315</f>
        <v>Пиломатериал</v>
      </c>
      <c r="B347" s="161" t="s">
        <v>82</v>
      </c>
      <c r="C347" s="94"/>
      <c r="D347" s="161">
        <f>PRODUCT(Лист1!G118,$A$206)</f>
        <v>0.36249999999999999</v>
      </c>
      <c r="E347" s="292">
        <f>Лист1!H118</f>
        <v>0</v>
      </c>
      <c r="F347" s="236">
        <f t="shared" si="17"/>
        <v>0</v>
      </c>
      <c r="J347" s="761">
        <f t="shared" si="18"/>
        <v>0</v>
      </c>
    </row>
    <row r="348" spans="1:10" hidden="1" x14ac:dyDescent="0.25">
      <c r="A348" s="202" t="str">
        <f ca="1">'таланты+инициативы0,275'!A316</f>
        <v>Тонеры для картриджей Kyocera</v>
      </c>
      <c r="B348" s="161" t="s">
        <v>82</v>
      </c>
      <c r="C348" s="94"/>
      <c r="D348" s="161">
        <f>PRODUCT(Лист1!G119,$A$206)</f>
        <v>0.36249999999999999</v>
      </c>
      <c r="E348" s="292">
        <f>Лист1!H119</f>
        <v>0</v>
      </c>
      <c r="F348" s="236">
        <f t="shared" si="17"/>
        <v>0</v>
      </c>
      <c r="J348" s="761">
        <f t="shared" si="18"/>
        <v>0</v>
      </c>
    </row>
    <row r="349" spans="1:10" hidden="1" x14ac:dyDescent="0.25">
      <c r="A349" s="202" t="str">
        <f ca="1">'таланты+инициативы0,275'!A317</f>
        <v>Комплект тонеров для цветного принтера Canon</v>
      </c>
      <c r="B349" s="161" t="s">
        <v>82</v>
      </c>
      <c r="C349" s="94"/>
      <c r="D349" s="161">
        <f>PRODUCT(Лист1!G120,$A$206)</f>
        <v>0.36249999999999999</v>
      </c>
      <c r="E349" s="292">
        <f>Лист1!H120</f>
        <v>0</v>
      </c>
      <c r="F349" s="236">
        <f t="shared" si="17"/>
        <v>0</v>
      </c>
      <c r="J349" s="761">
        <f t="shared" si="18"/>
        <v>0</v>
      </c>
    </row>
    <row r="350" spans="1:10" hidden="1" x14ac:dyDescent="0.25">
      <c r="A350" s="202" t="str">
        <f ca="1">'таланты+инициативы0,275'!A318</f>
        <v>Комплект тонера для цветного принтера Hp</v>
      </c>
      <c r="B350" s="161" t="s">
        <v>82</v>
      </c>
      <c r="C350" s="94"/>
      <c r="D350" s="161">
        <f>PRODUCT(Лист1!G121,$A$206)</f>
        <v>0.36249999999999999</v>
      </c>
      <c r="E350" s="292">
        <f>Лист1!H121</f>
        <v>0</v>
      </c>
      <c r="F350" s="236">
        <f t="shared" si="17"/>
        <v>0</v>
      </c>
      <c r="J350" s="761">
        <f t="shared" si="18"/>
        <v>0</v>
      </c>
    </row>
    <row r="351" spans="1:10" hidden="1" x14ac:dyDescent="0.25">
      <c r="A351" s="202" t="str">
        <f ca="1">'таланты+инициативы0,275'!A319</f>
        <v>Флеш накопители  16 гб</v>
      </c>
      <c r="B351" s="161" t="s">
        <v>82</v>
      </c>
      <c r="C351" s="94"/>
      <c r="D351" s="161">
        <f>PRODUCT(Лист1!G122,$A$206)</f>
        <v>0.36249999999999999</v>
      </c>
      <c r="E351" s="292">
        <f>Лист1!H122</f>
        <v>0</v>
      </c>
      <c r="F351" s="236">
        <f t="shared" si="17"/>
        <v>0</v>
      </c>
      <c r="J351" s="761">
        <f t="shared" si="18"/>
        <v>0</v>
      </c>
    </row>
    <row r="352" spans="1:10" hidden="1" x14ac:dyDescent="0.25">
      <c r="A352" s="202" t="str">
        <f ca="1">'таланты+инициативы0,275'!A320</f>
        <v>Флеш накопители  64 гб</v>
      </c>
      <c r="B352" s="161" t="s">
        <v>82</v>
      </c>
      <c r="C352" s="318"/>
      <c r="D352" s="161">
        <f>PRODUCT(Лист1!G123,$A$206)</f>
        <v>0.36249999999999999</v>
      </c>
      <c r="E352" s="292">
        <f>Лист1!H123</f>
        <v>0</v>
      </c>
      <c r="F352" s="236">
        <f t="shared" si="17"/>
        <v>0</v>
      </c>
      <c r="J352" s="761">
        <f t="shared" si="18"/>
        <v>0</v>
      </c>
    </row>
    <row r="353" spans="1:10" hidden="1" x14ac:dyDescent="0.25">
      <c r="A353" s="202" t="str">
        <f ca="1">'таланты+инициативы0,275'!A321</f>
        <v>Обучение персонала</v>
      </c>
      <c r="B353" s="161" t="s">
        <v>82</v>
      </c>
      <c r="C353" s="318"/>
      <c r="D353" s="161">
        <f>PRODUCT(Лист1!G124,$A$206)</f>
        <v>0.36249999999999999</v>
      </c>
      <c r="E353" s="292">
        <f>Лист1!H124</f>
        <v>0</v>
      </c>
      <c r="F353" s="236">
        <f t="shared" si="17"/>
        <v>0</v>
      </c>
      <c r="J353" s="761">
        <f t="shared" si="18"/>
        <v>0</v>
      </c>
    </row>
    <row r="354" spans="1:10" hidden="1" x14ac:dyDescent="0.25">
      <c r="A354" s="202" t="str">
        <f ca="1">'таланты+инициативы0,275'!A322</f>
        <v>Переподготовка</v>
      </c>
      <c r="B354" s="161" t="s">
        <v>82</v>
      </c>
      <c r="C354" s="318"/>
      <c r="D354" s="161">
        <f>PRODUCT(Лист1!G125,$A$206)</f>
        <v>0.36249999999999999</v>
      </c>
      <c r="E354" s="292">
        <f>Лист1!H125</f>
        <v>0</v>
      </c>
      <c r="F354" s="236">
        <f t="shared" si="17"/>
        <v>0</v>
      </c>
      <c r="J354" s="761">
        <f t="shared" si="18"/>
        <v>0</v>
      </c>
    </row>
    <row r="355" spans="1:10" hidden="1" x14ac:dyDescent="0.25">
      <c r="A355" s="202" t="str">
        <f ca="1">'таланты+инициативы0,275'!A323</f>
        <v>Пиломатериал</v>
      </c>
      <c r="B355" s="161" t="s">
        <v>82</v>
      </c>
      <c r="C355" s="318"/>
      <c r="D355" s="161">
        <f>PRODUCT(Лист1!G126,$A$206)</f>
        <v>0.36249999999999999</v>
      </c>
      <c r="E355" s="292">
        <f>Лист1!H126</f>
        <v>0</v>
      </c>
      <c r="F355" s="236">
        <f t="shared" si="17"/>
        <v>0</v>
      </c>
      <c r="J355" s="761">
        <f t="shared" si="18"/>
        <v>0</v>
      </c>
    </row>
    <row r="356" spans="1:10" hidden="1" x14ac:dyDescent="0.25">
      <c r="A356" s="202" t="str">
        <f ca="1">'таланты+инициативы0,275'!A324</f>
        <v>Тонеры для картриджей Kyocera</v>
      </c>
      <c r="B356" s="161" t="s">
        <v>82</v>
      </c>
      <c r="C356" s="318"/>
      <c r="D356" s="161">
        <f>PRODUCT(Лист1!G127,$A$206)</f>
        <v>0.36249999999999999</v>
      </c>
      <c r="E356" s="292">
        <f>Лист1!H127</f>
        <v>0</v>
      </c>
      <c r="F356" s="236">
        <f t="shared" si="17"/>
        <v>0</v>
      </c>
      <c r="J356" s="761">
        <f t="shared" si="18"/>
        <v>0</v>
      </c>
    </row>
    <row r="357" spans="1:10" hidden="1" x14ac:dyDescent="0.25">
      <c r="A357" s="202" t="str">
        <f ca="1">'таланты+инициативы0,275'!A325</f>
        <v>Комплект тонеров для цветного принтера Canon</v>
      </c>
      <c r="B357" s="161" t="s">
        <v>82</v>
      </c>
      <c r="C357" s="318"/>
      <c r="D357" s="161">
        <f>PRODUCT(Лист1!G128,$A$206)</f>
        <v>0.36249999999999999</v>
      </c>
      <c r="E357" s="292">
        <f>Лист1!H128</f>
        <v>0</v>
      </c>
      <c r="F357" s="236">
        <f t="shared" si="17"/>
        <v>0</v>
      </c>
      <c r="J357" s="761">
        <f t="shared" si="18"/>
        <v>0</v>
      </c>
    </row>
    <row r="358" spans="1:10" hidden="1" x14ac:dyDescent="0.25">
      <c r="A358" s="202" t="str">
        <f ca="1">'таланты+инициативы0,275'!A326</f>
        <v>Комплект тонера для цветного принтера Hp</v>
      </c>
      <c r="B358" s="161" t="s">
        <v>82</v>
      </c>
      <c r="C358" s="318"/>
      <c r="D358" s="161">
        <f>PRODUCT(Лист1!G129,$A$206)</f>
        <v>0.36249999999999999</v>
      </c>
      <c r="E358" s="292">
        <f>Лист1!H129</f>
        <v>0</v>
      </c>
      <c r="F358" s="236">
        <f t="shared" si="17"/>
        <v>0</v>
      </c>
      <c r="J358" s="761">
        <f t="shared" si="18"/>
        <v>0</v>
      </c>
    </row>
    <row r="359" spans="1:10" hidden="1" x14ac:dyDescent="0.25">
      <c r="A359" s="202" t="str">
        <f ca="1">'таланты+инициативы0,275'!A327</f>
        <v>Флеш накопители  16 гб</v>
      </c>
      <c r="B359" s="161" t="s">
        <v>82</v>
      </c>
      <c r="C359" s="318"/>
      <c r="D359" s="161">
        <f>PRODUCT(Лист1!G130,$A$206)</f>
        <v>0.36249999999999999</v>
      </c>
      <c r="E359" s="292">
        <f>Лист1!H130</f>
        <v>0</v>
      </c>
      <c r="F359" s="236">
        <f t="shared" si="17"/>
        <v>0</v>
      </c>
      <c r="J359" s="761">
        <f t="shared" si="18"/>
        <v>0</v>
      </c>
    </row>
    <row r="360" spans="1:10" hidden="1" x14ac:dyDescent="0.25">
      <c r="A360" s="202" t="str">
        <f ca="1">'таланты+инициативы0,275'!A328</f>
        <v>Флеш накопители  64 гб</v>
      </c>
      <c r="B360" s="161" t="s">
        <v>82</v>
      </c>
      <c r="C360" s="318"/>
      <c r="D360" s="161">
        <f>PRODUCT(Лист1!G131,$A$206)</f>
        <v>0.36249999999999999</v>
      </c>
      <c r="E360" s="292">
        <f>Лист1!H131</f>
        <v>0</v>
      </c>
      <c r="F360" s="236">
        <f t="shared" si="17"/>
        <v>0</v>
      </c>
      <c r="J360" s="761">
        <f t="shared" si="18"/>
        <v>0</v>
      </c>
    </row>
    <row r="361" spans="1:10" hidden="1" x14ac:dyDescent="0.25">
      <c r="A361" s="202" t="str">
        <f ca="1">'таланты+инициативы0,275'!A329</f>
        <v>Обучение персонала</v>
      </c>
      <c r="B361" s="161" t="s">
        <v>82</v>
      </c>
      <c r="C361" s="318"/>
      <c r="D361" s="161">
        <f>PRODUCT(Лист1!G132,$A$206)</f>
        <v>0.36249999999999999</v>
      </c>
      <c r="E361" s="292">
        <f>Лист1!H132</f>
        <v>0</v>
      </c>
      <c r="F361" s="236">
        <f t="shared" si="17"/>
        <v>0</v>
      </c>
      <c r="J361" s="761">
        <f t="shared" si="18"/>
        <v>0</v>
      </c>
    </row>
    <row r="362" spans="1:10" hidden="1" x14ac:dyDescent="0.25">
      <c r="A362" s="202" t="str">
        <f ca="1">'таланты+инициативы0,275'!A330</f>
        <v>Переподготовка</v>
      </c>
      <c r="B362" s="161" t="s">
        <v>82</v>
      </c>
      <c r="C362" s="318"/>
      <c r="D362" s="161">
        <f>PRODUCT(Лист1!G133,$A$206)</f>
        <v>0.36249999999999999</v>
      </c>
      <c r="E362" s="292">
        <f>Лист1!H133</f>
        <v>0</v>
      </c>
      <c r="F362" s="236">
        <f t="shared" si="17"/>
        <v>0</v>
      </c>
      <c r="J362" s="761">
        <f t="shared" si="18"/>
        <v>0</v>
      </c>
    </row>
    <row r="363" spans="1:10" hidden="1" x14ac:dyDescent="0.25">
      <c r="A363" s="202" t="str">
        <f ca="1">'таланты+инициативы0,275'!A331</f>
        <v>Пиломатериал</v>
      </c>
      <c r="B363" s="161" t="s">
        <v>82</v>
      </c>
      <c r="C363" s="318"/>
      <c r="D363" s="161">
        <f>PRODUCT(Лист1!G134,$A$206)</f>
        <v>0.36249999999999999</v>
      </c>
      <c r="E363" s="292">
        <f>Лист1!H134</f>
        <v>0</v>
      </c>
      <c r="F363" s="236">
        <f t="shared" si="17"/>
        <v>0</v>
      </c>
      <c r="J363" s="761">
        <f t="shared" si="18"/>
        <v>0</v>
      </c>
    </row>
    <row r="364" spans="1:10" hidden="1" x14ac:dyDescent="0.25">
      <c r="A364" s="202" t="str">
        <f ca="1">'таланты+инициативы0,275'!A332</f>
        <v>Тонеры для картриджей Kyocera</v>
      </c>
      <c r="B364" s="161" t="s">
        <v>82</v>
      </c>
      <c r="C364" s="318"/>
      <c r="D364" s="161">
        <f>PRODUCT(Лист1!G135,$A$206)</f>
        <v>0.36249999999999999</v>
      </c>
      <c r="E364" s="292">
        <f>Лист1!H135</f>
        <v>0</v>
      </c>
      <c r="F364" s="236">
        <f t="shared" si="17"/>
        <v>0</v>
      </c>
      <c r="J364" s="761">
        <f t="shared" si="18"/>
        <v>0</v>
      </c>
    </row>
    <row r="365" spans="1:10" hidden="1" x14ac:dyDescent="0.25">
      <c r="A365" s="202" t="str">
        <f ca="1">'таланты+инициативы0,275'!A333</f>
        <v>Комплект тонеров для цветного принтера Canon</v>
      </c>
      <c r="B365" s="161" t="s">
        <v>82</v>
      </c>
      <c r="C365" s="318"/>
      <c r="D365" s="161">
        <f>PRODUCT(Лист1!G136,$A$206)</f>
        <v>0.36249999999999999</v>
      </c>
      <c r="E365" s="292">
        <f>Лист1!H136</f>
        <v>0</v>
      </c>
      <c r="F365" s="236">
        <f t="shared" si="17"/>
        <v>0</v>
      </c>
      <c r="J365" s="761">
        <f t="shared" si="18"/>
        <v>0</v>
      </c>
    </row>
    <row r="366" spans="1:10" hidden="1" x14ac:dyDescent="0.25">
      <c r="A366" s="202" t="str">
        <f ca="1">'таланты+инициативы0,275'!A334</f>
        <v>Комплект тонера для цветного принтера Hp</v>
      </c>
      <c r="B366" s="161" t="s">
        <v>82</v>
      </c>
      <c r="C366" s="318"/>
      <c r="D366" s="161">
        <f>PRODUCT(Лист1!G137,$A$206)</f>
        <v>0.36249999999999999</v>
      </c>
      <c r="E366" s="292">
        <f>Лист1!H137</f>
        <v>0</v>
      </c>
      <c r="F366" s="236">
        <f t="shared" si="17"/>
        <v>0</v>
      </c>
      <c r="J366" s="761">
        <f t="shared" si="18"/>
        <v>0</v>
      </c>
    </row>
    <row r="367" spans="1:10" hidden="1" x14ac:dyDescent="0.25">
      <c r="A367" s="202" t="str">
        <f ca="1">'таланты+инициативы0,275'!A335</f>
        <v>Флеш накопители  16 гб</v>
      </c>
      <c r="B367" s="161" t="s">
        <v>82</v>
      </c>
      <c r="C367" s="210"/>
      <c r="D367" s="161">
        <f>PRODUCT(Лист1!G138,$A$206)</f>
        <v>0.36249999999999999</v>
      </c>
      <c r="E367" s="292">
        <f>Лист1!H138</f>
        <v>0</v>
      </c>
      <c r="F367" s="236">
        <f t="shared" si="17"/>
        <v>0</v>
      </c>
      <c r="J367" s="761">
        <f t="shared" si="18"/>
        <v>0</v>
      </c>
    </row>
    <row r="368" spans="1:10" hidden="1" x14ac:dyDescent="0.25">
      <c r="A368" s="202" t="str">
        <f ca="1">'таланты+инициативы0,275'!A336</f>
        <v>Флеш накопители  64 гб</v>
      </c>
      <c r="B368" s="161" t="s">
        <v>82</v>
      </c>
      <c r="C368" s="210"/>
      <c r="D368" s="161">
        <f>PRODUCT(Лист1!G139,$A$206)</f>
        <v>0.36249999999999999</v>
      </c>
      <c r="E368" s="292">
        <f>Лист1!H139</f>
        <v>0</v>
      </c>
      <c r="F368" s="236">
        <f t="shared" si="17"/>
        <v>0</v>
      </c>
      <c r="J368" s="761">
        <f t="shared" si="18"/>
        <v>0</v>
      </c>
    </row>
    <row r="369" spans="1:10" hidden="1" x14ac:dyDescent="0.25">
      <c r="A369" s="202" t="str">
        <f ca="1">'таланты+инициативы0,275'!A337</f>
        <v>Обучение персонала</v>
      </c>
      <c r="B369" s="161" t="s">
        <v>82</v>
      </c>
      <c r="C369" s="210"/>
      <c r="D369" s="161">
        <f>PRODUCT(Лист1!G140,$A$206)</f>
        <v>0.36249999999999999</v>
      </c>
      <c r="E369" s="292">
        <f>Лист1!H140</f>
        <v>0</v>
      </c>
      <c r="F369" s="236">
        <f t="shared" si="17"/>
        <v>0</v>
      </c>
      <c r="J369" s="761">
        <f t="shared" si="18"/>
        <v>0</v>
      </c>
    </row>
    <row r="370" spans="1:10" hidden="1" x14ac:dyDescent="0.25">
      <c r="A370" s="202" t="str">
        <f ca="1">'таланты+инициативы0,275'!A338</f>
        <v>Переподготовка</v>
      </c>
      <c r="B370" s="161" t="s">
        <v>82</v>
      </c>
      <c r="C370" s="210"/>
      <c r="D370" s="161">
        <f>PRODUCT(Лист1!G141,$A$206)</f>
        <v>0.36249999999999999</v>
      </c>
      <c r="E370" s="292">
        <f>Лист1!H141</f>
        <v>0</v>
      </c>
      <c r="F370" s="236">
        <f t="shared" si="17"/>
        <v>0</v>
      </c>
      <c r="J370" s="761">
        <f t="shared" si="18"/>
        <v>0</v>
      </c>
    </row>
    <row r="371" spans="1:10" hidden="1" x14ac:dyDescent="0.25">
      <c r="A371" s="202" t="str">
        <f ca="1">'таланты+инициативы0,275'!A339</f>
        <v>Пиломатериал</v>
      </c>
      <c r="B371" s="161" t="s">
        <v>82</v>
      </c>
      <c r="C371" s="210"/>
      <c r="D371" s="161">
        <f>PRODUCT(Лист1!G142,$A$206)</f>
        <v>0.36249999999999999</v>
      </c>
      <c r="E371" s="292">
        <f>Лист1!H142</f>
        <v>0</v>
      </c>
      <c r="F371" s="236">
        <f t="shared" si="17"/>
        <v>0</v>
      </c>
      <c r="J371" s="761">
        <f t="shared" si="18"/>
        <v>0</v>
      </c>
    </row>
    <row r="372" spans="1:10" hidden="1" x14ac:dyDescent="0.25">
      <c r="A372" s="202" t="str">
        <f ca="1">'таланты+инициативы0,275'!A340</f>
        <v>Тонеры для картриджей Kyocera</v>
      </c>
      <c r="B372" s="161" t="s">
        <v>82</v>
      </c>
      <c r="C372" s="210"/>
      <c r="D372" s="161">
        <f>PRODUCT(Лист1!G143,$A$206)</f>
        <v>0.36249999999999999</v>
      </c>
      <c r="E372" s="292">
        <f>Лист1!H143</f>
        <v>0</v>
      </c>
      <c r="F372" s="236">
        <f t="shared" si="17"/>
        <v>0</v>
      </c>
      <c r="J372" s="761">
        <f t="shared" si="18"/>
        <v>0</v>
      </c>
    </row>
    <row r="373" spans="1:10" hidden="1" x14ac:dyDescent="0.25">
      <c r="A373" s="202" t="str">
        <f ca="1">'таланты+инициативы0,275'!A341</f>
        <v>Комплект тонеров для цветного принтера Canon</v>
      </c>
      <c r="B373" s="161" t="s">
        <v>82</v>
      </c>
      <c r="C373" s="210"/>
      <c r="D373" s="161">
        <f>PRODUCT(Лист1!G144,$A$206)</f>
        <v>0.36249999999999999</v>
      </c>
      <c r="E373" s="292">
        <f>Лист1!H144</f>
        <v>0</v>
      </c>
      <c r="F373" s="236">
        <f t="shared" si="17"/>
        <v>0</v>
      </c>
      <c r="J373" s="761">
        <f t="shared" si="18"/>
        <v>0</v>
      </c>
    </row>
    <row r="374" spans="1:10" hidden="1" x14ac:dyDescent="0.25">
      <c r="A374" s="202" t="str">
        <f ca="1">'таланты+инициативы0,275'!A342</f>
        <v>Комплект тонера для цветного принтера Hp</v>
      </c>
      <c r="B374" s="161" t="s">
        <v>82</v>
      </c>
      <c r="C374" s="210"/>
      <c r="D374" s="161">
        <f>PRODUCT(Лист1!G145,$A$206)</f>
        <v>0.36249999999999999</v>
      </c>
      <c r="E374" s="292">
        <f>Лист1!H145</f>
        <v>0</v>
      </c>
      <c r="F374" s="236">
        <f t="shared" si="17"/>
        <v>0</v>
      </c>
      <c r="J374" s="761">
        <f t="shared" si="18"/>
        <v>0</v>
      </c>
    </row>
    <row r="375" spans="1:10" hidden="1" x14ac:dyDescent="0.25">
      <c r="A375" s="202" t="str">
        <f ca="1">'таланты+инициативы0,275'!A343</f>
        <v>Флеш накопители  16 гб</v>
      </c>
      <c r="B375" s="161" t="s">
        <v>82</v>
      </c>
      <c r="C375" s="210"/>
      <c r="D375" s="161">
        <f>PRODUCT(Лист1!G146,$A$206)</f>
        <v>0.36249999999999999</v>
      </c>
      <c r="E375" s="292">
        <f>Лист1!H146</f>
        <v>0</v>
      </c>
      <c r="F375" s="236">
        <f t="shared" si="17"/>
        <v>0</v>
      </c>
      <c r="J375" s="761">
        <f t="shared" si="18"/>
        <v>0</v>
      </c>
    </row>
    <row r="376" spans="1:10" hidden="1" x14ac:dyDescent="0.25">
      <c r="A376" s="202" t="str">
        <f ca="1">'таланты+инициативы0,275'!A344</f>
        <v>Флеш накопители  64 гб</v>
      </c>
      <c r="B376" s="161" t="s">
        <v>82</v>
      </c>
      <c r="C376" s="210"/>
      <c r="D376" s="161">
        <f>PRODUCT(Лист1!G147,$A$206)</f>
        <v>0.36249999999999999</v>
      </c>
      <c r="E376" s="292">
        <f>Лист1!H147</f>
        <v>0</v>
      </c>
      <c r="F376" s="236">
        <f t="shared" si="17"/>
        <v>0</v>
      </c>
      <c r="J376" s="761">
        <f t="shared" si="18"/>
        <v>0</v>
      </c>
    </row>
    <row r="377" spans="1:10" hidden="1" x14ac:dyDescent="0.25">
      <c r="A377" s="202" t="str">
        <f ca="1">'таланты+инициативы0,275'!A345</f>
        <v>Обучение персонала</v>
      </c>
      <c r="B377" s="161" t="s">
        <v>82</v>
      </c>
      <c r="C377" s="210"/>
      <c r="D377" s="161">
        <f>PRODUCT(Лист1!G148,$A$206)</f>
        <v>0.36249999999999999</v>
      </c>
      <c r="E377" s="292">
        <f>Лист1!H148</f>
        <v>0</v>
      </c>
      <c r="F377" s="236">
        <f t="shared" ref="F377:F447" si="19">D377*E377</f>
        <v>0</v>
      </c>
      <c r="J377" s="761">
        <f t="shared" si="18"/>
        <v>0</v>
      </c>
    </row>
    <row r="378" spans="1:10" hidden="1" x14ac:dyDescent="0.25">
      <c r="A378" s="202" t="str">
        <f ca="1">'таланты+инициативы0,275'!A346</f>
        <v>Переподготовка</v>
      </c>
      <c r="B378" s="161" t="s">
        <v>82</v>
      </c>
      <c r="C378" s="210"/>
      <c r="D378" s="161">
        <f>PRODUCT(Лист1!G149,$A$206)</f>
        <v>0.36249999999999999</v>
      </c>
      <c r="E378" s="292">
        <f>Лист1!H149</f>
        <v>0</v>
      </c>
      <c r="F378" s="236">
        <f t="shared" si="19"/>
        <v>0</v>
      </c>
      <c r="J378" s="761">
        <f t="shared" si="18"/>
        <v>0</v>
      </c>
    </row>
    <row r="379" spans="1:10" hidden="1" x14ac:dyDescent="0.25">
      <c r="A379" s="202" t="str">
        <f ca="1">'таланты+инициативы0,275'!A347</f>
        <v>Пиломатериал</v>
      </c>
      <c r="B379" s="161" t="s">
        <v>82</v>
      </c>
      <c r="C379" s="210"/>
      <c r="D379" s="161">
        <f>PRODUCT(Лист1!G150,$A$206)</f>
        <v>0.36249999999999999</v>
      </c>
      <c r="E379" s="292">
        <f>Лист1!H150</f>
        <v>0</v>
      </c>
      <c r="F379" s="236">
        <f t="shared" si="19"/>
        <v>0</v>
      </c>
      <c r="J379" s="761">
        <f t="shared" si="18"/>
        <v>0</v>
      </c>
    </row>
    <row r="380" spans="1:10" hidden="1" x14ac:dyDescent="0.25">
      <c r="A380" s="202" t="str">
        <f ca="1">'таланты+инициативы0,275'!A348</f>
        <v>Тонеры для картриджей Kyocera</v>
      </c>
      <c r="B380" s="161" t="s">
        <v>82</v>
      </c>
      <c r="C380" s="210"/>
      <c r="D380" s="161">
        <f>PRODUCT(Лист1!G151,$A$206)</f>
        <v>0.36249999999999999</v>
      </c>
      <c r="E380" s="292">
        <f>Лист1!H151</f>
        <v>0</v>
      </c>
      <c r="F380" s="236">
        <f t="shared" si="19"/>
        <v>0</v>
      </c>
      <c r="J380" s="761">
        <f t="shared" si="18"/>
        <v>0</v>
      </c>
    </row>
    <row r="381" spans="1:10" hidden="1" x14ac:dyDescent="0.25">
      <c r="A381" s="202" t="str">
        <f ca="1">'таланты+инициативы0,275'!A349</f>
        <v>Комплект тонеров для цветного принтера Canon</v>
      </c>
      <c r="B381" s="161" t="s">
        <v>82</v>
      </c>
      <c r="C381" s="210"/>
      <c r="D381" s="161">
        <f>PRODUCT(Лист1!G152,$A$206)</f>
        <v>0.36249999999999999</v>
      </c>
      <c r="E381" s="292">
        <f>Лист1!H152</f>
        <v>0</v>
      </c>
      <c r="F381" s="236">
        <f t="shared" si="19"/>
        <v>0</v>
      </c>
      <c r="J381" s="761">
        <f t="shared" si="18"/>
        <v>0</v>
      </c>
    </row>
    <row r="382" spans="1:10" hidden="1" x14ac:dyDescent="0.25">
      <c r="A382" s="202" t="str">
        <f ca="1">'таланты+инициативы0,275'!A350</f>
        <v>Комплект тонера для цветного принтера Hp</v>
      </c>
      <c r="B382" s="161" t="s">
        <v>82</v>
      </c>
      <c r="C382" s="210"/>
      <c r="D382" s="161">
        <f>PRODUCT(Лист1!G153,$A$206)</f>
        <v>0.36249999999999999</v>
      </c>
      <c r="E382" s="292">
        <f>Лист1!H153</f>
        <v>0</v>
      </c>
      <c r="F382" s="236">
        <f t="shared" si="19"/>
        <v>0</v>
      </c>
      <c r="J382" s="761">
        <f t="shared" si="18"/>
        <v>0</v>
      </c>
    </row>
    <row r="383" spans="1:10" hidden="1" x14ac:dyDescent="0.25">
      <c r="A383" s="202" t="str">
        <f ca="1">'таланты+инициативы0,275'!A351</f>
        <v>Флеш накопители  16 гб</v>
      </c>
      <c r="B383" s="161" t="s">
        <v>82</v>
      </c>
      <c r="C383" s="210"/>
      <c r="D383" s="161">
        <f>PRODUCT(Лист1!G154,$A$206)</f>
        <v>0.36249999999999999</v>
      </c>
      <c r="E383" s="292">
        <f>Лист1!H154</f>
        <v>0</v>
      </c>
      <c r="F383" s="236">
        <f t="shared" si="19"/>
        <v>0</v>
      </c>
      <c r="J383" s="761">
        <f t="shared" si="18"/>
        <v>0</v>
      </c>
    </row>
    <row r="384" spans="1:10" hidden="1" x14ac:dyDescent="0.25">
      <c r="A384" s="202" t="str">
        <f ca="1">'таланты+инициативы0,275'!A352</f>
        <v>Флеш накопители  64 гб</v>
      </c>
      <c r="B384" s="161" t="s">
        <v>82</v>
      </c>
      <c r="C384" s="210"/>
      <c r="D384" s="161">
        <f>PRODUCT(Лист1!G155,$A$206)</f>
        <v>0.36249999999999999</v>
      </c>
      <c r="E384" s="292">
        <f>Лист1!H155</f>
        <v>0</v>
      </c>
      <c r="F384" s="236">
        <f t="shared" si="19"/>
        <v>0</v>
      </c>
      <c r="J384" s="761">
        <f t="shared" si="18"/>
        <v>0</v>
      </c>
    </row>
    <row r="385" spans="1:10" hidden="1" x14ac:dyDescent="0.25">
      <c r="A385" s="202" t="str">
        <f ca="1">'таланты+инициативы0,275'!A353</f>
        <v>Обучение персонала</v>
      </c>
      <c r="B385" s="161" t="s">
        <v>82</v>
      </c>
      <c r="C385" s="210"/>
      <c r="D385" s="161">
        <f>PRODUCT(Лист1!G156,$A$206)</f>
        <v>0.36249999999999999</v>
      </c>
      <c r="E385" s="292">
        <f>Лист1!H156</f>
        <v>0</v>
      </c>
      <c r="F385" s="236">
        <f t="shared" si="19"/>
        <v>0</v>
      </c>
      <c r="J385" s="761">
        <f t="shared" si="18"/>
        <v>0</v>
      </c>
    </row>
    <row r="386" spans="1:10" hidden="1" x14ac:dyDescent="0.25">
      <c r="A386" s="202" t="str">
        <f ca="1">'таланты+инициативы0,275'!A354</f>
        <v>Переподготовка</v>
      </c>
      <c r="B386" s="161" t="s">
        <v>82</v>
      </c>
      <c r="C386" s="318"/>
      <c r="D386" s="161">
        <f>PRODUCT(Лист1!G157,$A$206)</f>
        <v>0.36249999999999999</v>
      </c>
      <c r="E386" s="292">
        <f>Лист1!H157</f>
        <v>0</v>
      </c>
      <c r="F386" s="236">
        <f t="shared" si="19"/>
        <v>0</v>
      </c>
      <c r="J386" s="761">
        <f t="shared" si="18"/>
        <v>0</v>
      </c>
    </row>
    <row r="387" spans="1:10" hidden="1" x14ac:dyDescent="0.25">
      <c r="A387" s="202" t="str">
        <f ca="1">'таланты+инициативы0,275'!A355</f>
        <v>Пиломатериал</v>
      </c>
      <c r="B387" s="161" t="s">
        <v>82</v>
      </c>
      <c r="C387" s="318"/>
      <c r="D387" s="161">
        <f>PRODUCT(Лист1!G158,$A$206)</f>
        <v>0.36249999999999999</v>
      </c>
      <c r="E387" s="292">
        <f>Лист1!H158</f>
        <v>0</v>
      </c>
      <c r="F387" s="236">
        <f t="shared" si="19"/>
        <v>0</v>
      </c>
      <c r="J387" s="761">
        <f t="shared" si="18"/>
        <v>0</v>
      </c>
    </row>
    <row r="388" spans="1:10" hidden="1" x14ac:dyDescent="0.25">
      <c r="A388" s="202" t="str">
        <f ca="1">'таланты+инициативы0,275'!A356</f>
        <v>Тонеры для картриджей Kyocera</v>
      </c>
      <c r="B388" s="161" t="s">
        <v>82</v>
      </c>
      <c r="C388" s="318"/>
      <c r="D388" s="161">
        <f>PRODUCT(Лист1!G159,$A$206)</f>
        <v>0.36249999999999999</v>
      </c>
      <c r="E388" s="292">
        <f>Лист1!H159</f>
        <v>0</v>
      </c>
      <c r="F388" s="236">
        <f t="shared" si="19"/>
        <v>0</v>
      </c>
      <c r="J388" s="761">
        <f t="shared" si="18"/>
        <v>0</v>
      </c>
    </row>
    <row r="389" spans="1:10" hidden="1" x14ac:dyDescent="0.25">
      <c r="A389" s="202" t="str">
        <f ca="1">'таланты+инициативы0,275'!A357</f>
        <v>Комплект тонеров для цветного принтера Canon</v>
      </c>
      <c r="B389" s="161" t="s">
        <v>82</v>
      </c>
      <c r="C389" s="318"/>
      <c r="D389" s="161">
        <f>PRODUCT(Лист1!G160,$A$206)</f>
        <v>0.36249999999999999</v>
      </c>
      <c r="E389" s="292">
        <f>Лист1!H160</f>
        <v>0</v>
      </c>
      <c r="F389" s="236">
        <f t="shared" si="19"/>
        <v>0</v>
      </c>
      <c r="J389" s="761">
        <f t="shared" si="18"/>
        <v>0</v>
      </c>
    </row>
    <row r="390" spans="1:10" hidden="1" x14ac:dyDescent="0.25">
      <c r="A390" s="202" t="str">
        <f ca="1">'таланты+инициативы0,275'!A358</f>
        <v>Комплект тонера для цветного принтера Hp</v>
      </c>
      <c r="B390" s="161" t="s">
        <v>82</v>
      </c>
      <c r="C390" s="318"/>
      <c r="D390" s="161">
        <f>PRODUCT(Лист1!G161,$A$206)</f>
        <v>0.36249999999999999</v>
      </c>
      <c r="E390" s="292">
        <f>Лист1!H161</f>
        <v>0</v>
      </c>
      <c r="F390" s="236">
        <f t="shared" si="19"/>
        <v>0</v>
      </c>
      <c r="J390" s="761">
        <f t="shared" si="18"/>
        <v>0</v>
      </c>
    </row>
    <row r="391" spans="1:10" hidden="1" x14ac:dyDescent="0.25">
      <c r="A391" s="202" t="str">
        <f ca="1">'таланты+инициативы0,275'!A359</f>
        <v>Флеш накопители  16 гб</v>
      </c>
      <c r="B391" s="161" t="s">
        <v>82</v>
      </c>
      <c r="C391" s="318"/>
      <c r="D391" s="161">
        <f>PRODUCT(Лист1!G162,$A$206)</f>
        <v>0.36249999999999999</v>
      </c>
      <c r="E391" s="292">
        <f>Лист1!H162</f>
        <v>0</v>
      </c>
      <c r="F391" s="236">
        <f t="shared" si="19"/>
        <v>0</v>
      </c>
      <c r="J391" s="761">
        <f t="shared" si="18"/>
        <v>0</v>
      </c>
    </row>
    <row r="392" spans="1:10" hidden="1" x14ac:dyDescent="0.25">
      <c r="A392" s="202" t="str">
        <f ca="1">'таланты+инициативы0,275'!A360</f>
        <v>Флеш накопители  64 гб</v>
      </c>
      <c r="B392" s="161" t="s">
        <v>82</v>
      </c>
      <c r="C392" s="318"/>
      <c r="D392" s="161">
        <f>PRODUCT(Лист1!G163,$A$206)</f>
        <v>0.36249999999999999</v>
      </c>
      <c r="E392" s="292">
        <f>Лист1!H163</f>
        <v>0</v>
      </c>
      <c r="F392" s="236">
        <f t="shared" si="19"/>
        <v>0</v>
      </c>
      <c r="J392" s="761">
        <f t="shared" si="18"/>
        <v>0</v>
      </c>
    </row>
    <row r="393" spans="1:10" hidden="1" x14ac:dyDescent="0.25">
      <c r="A393" s="202" t="str">
        <f ca="1">'таланты+инициативы0,275'!A361</f>
        <v>Обучение персонала</v>
      </c>
      <c r="B393" s="161" t="s">
        <v>82</v>
      </c>
      <c r="C393" s="318"/>
      <c r="D393" s="161">
        <f>PRODUCT(Лист1!G164,$A$206)</f>
        <v>0.36249999999999999</v>
      </c>
      <c r="E393" s="292">
        <f>Лист1!H164</f>
        <v>0</v>
      </c>
      <c r="F393" s="236">
        <f t="shared" si="19"/>
        <v>0</v>
      </c>
      <c r="J393" s="761">
        <f t="shared" si="18"/>
        <v>0</v>
      </c>
    </row>
    <row r="394" spans="1:10" hidden="1" x14ac:dyDescent="0.25">
      <c r="A394" s="202" t="str">
        <f ca="1">'таланты+инициативы0,275'!A362</f>
        <v>Переподготовка</v>
      </c>
      <c r="B394" s="161" t="s">
        <v>82</v>
      </c>
      <c r="C394" s="318"/>
      <c r="D394" s="161">
        <f>PRODUCT(Лист1!G165,$A$206)</f>
        <v>0.36249999999999999</v>
      </c>
      <c r="E394" s="292">
        <f>Лист1!H165</f>
        <v>0</v>
      </c>
      <c r="F394" s="236">
        <f t="shared" si="19"/>
        <v>0</v>
      </c>
      <c r="J394" s="761">
        <f t="shared" si="18"/>
        <v>0</v>
      </c>
    </row>
    <row r="395" spans="1:10" hidden="1" x14ac:dyDescent="0.25">
      <c r="A395" s="202" t="str">
        <f ca="1">'таланты+инициативы0,275'!A363</f>
        <v>Пиломатериал</v>
      </c>
      <c r="B395" s="161" t="s">
        <v>82</v>
      </c>
      <c r="C395" s="319"/>
      <c r="D395" s="161">
        <f>PRODUCT(Лист1!G166,$A$206)</f>
        <v>0.36249999999999999</v>
      </c>
      <c r="E395" s="292">
        <f>Лист1!H166</f>
        <v>0</v>
      </c>
      <c r="F395" s="236">
        <f t="shared" si="19"/>
        <v>0</v>
      </c>
      <c r="J395" s="761">
        <f t="shared" si="18"/>
        <v>0</v>
      </c>
    </row>
    <row r="396" spans="1:10" hidden="1" x14ac:dyDescent="0.25">
      <c r="A396" s="202" t="str">
        <f ca="1">'таланты+инициативы0,275'!A364</f>
        <v>Тонеры для картриджей Kyocera</v>
      </c>
      <c r="B396" s="161" t="s">
        <v>82</v>
      </c>
      <c r="C396" s="319"/>
      <c r="D396" s="161">
        <f>PRODUCT(Лист1!G167,$A$206)</f>
        <v>0.36249999999999999</v>
      </c>
      <c r="E396" s="292">
        <f>Лист1!H167</f>
        <v>0</v>
      </c>
      <c r="F396" s="236">
        <f t="shared" si="19"/>
        <v>0</v>
      </c>
      <c r="J396" s="761">
        <f t="shared" si="18"/>
        <v>0</v>
      </c>
    </row>
    <row r="397" spans="1:10" hidden="1" x14ac:dyDescent="0.25">
      <c r="A397" s="202" t="str">
        <f ca="1">'таланты+инициативы0,275'!A365</f>
        <v>Комплект тонеров для цветного принтера Canon</v>
      </c>
      <c r="B397" s="161" t="s">
        <v>82</v>
      </c>
      <c r="C397" s="319"/>
      <c r="D397" s="161">
        <f>PRODUCT(Лист1!G168,$A$206)</f>
        <v>0.36249999999999999</v>
      </c>
      <c r="E397" s="292">
        <f>Лист1!H168</f>
        <v>0</v>
      </c>
      <c r="F397" s="236">
        <f t="shared" si="19"/>
        <v>0</v>
      </c>
      <c r="J397" s="761">
        <f t="shared" si="18"/>
        <v>0</v>
      </c>
    </row>
    <row r="398" spans="1:10" hidden="1" x14ac:dyDescent="0.25">
      <c r="A398" s="202" t="str">
        <f ca="1">'таланты+инициативы0,275'!A366</f>
        <v>Комплект тонера для цветного принтера Hp</v>
      </c>
      <c r="B398" s="161" t="s">
        <v>82</v>
      </c>
      <c r="C398" s="319"/>
      <c r="D398" s="161">
        <f>PRODUCT(Лист1!G169,$A$206)</f>
        <v>0.36249999999999999</v>
      </c>
      <c r="E398" s="292">
        <f>Лист1!H169</f>
        <v>0</v>
      </c>
      <c r="F398" s="236">
        <f t="shared" si="19"/>
        <v>0</v>
      </c>
      <c r="J398" s="761">
        <f t="shared" si="18"/>
        <v>0</v>
      </c>
    </row>
    <row r="399" spans="1:10" hidden="1" x14ac:dyDescent="0.25">
      <c r="A399" s="202" t="str">
        <f ca="1">'таланты+инициативы0,275'!A367</f>
        <v>Флеш накопители  16 гб</v>
      </c>
      <c r="B399" s="161" t="s">
        <v>82</v>
      </c>
      <c r="C399" s="319"/>
      <c r="D399" s="161">
        <f>PRODUCT(Лист1!G170,$A$206)</f>
        <v>0.36249999999999999</v>
      </c>
      <c r="E399" s="292">
        <f>Лист1!H170</f>
        <v>0</v>
      </c>
      <c r="F399" s="236">
        <f t="shared" si="19"/>
        <v>0</v>
      </c>
      <c r="J399" s="761">
        <f t="shared" si="18"/>
        <v>0</v>
      </c>
    </row>
    <row r="400" spans="1:10" hidden="1" x14ac:dyDescent="0.25">
      <c r="A400" s="202" t="str">
        <f ca="1">'таланты+инициативы0,275'!A368</f>
        <v>Флеш накопители  64 гб</v>
      </c>
      <c r="B400" s="161" t="s">
        <v>82</v>
      </c>
      <c r="C400" s="319"/>
      <c r="D400" s="161">
        <f>PRODUCT(Лист1!G171,$A$206)</f>
        <v>0.36249999999999999</v>
      </c>
      <c r="E400" s="292">
        <f>Лист1!H171</f>
        <v>0</v>
      </c>
      <c r="F400" s="236">
        <f t="shared" si="19"/>
        <v>0</v>
      </c>
      <c r="J400" s="761">
        <f t="shared" si="18"/>
        <v>0</v>
      </c>
    </row>
    <row r="401" spans="1:10" hidden="1" x14ac:dyDescent="0.25">
      <c r="A401" s="202" t="str">
        <f ca="1">'таланты+инициативы0,275'!A369</f>
        <v>Обучение персонала</v>
      </c>
      <c r="B401" s="161" t="s">
        <v>82</v>
      </c>
      <c r="C401" s="319"/>
      <c r="D401" s="161">
        <f>PRODUCT(Лист1!G172,$A$206)</f>
        <v>0.36249999999999999</v>
      </c>
      <c r="E401" s="292">
        <f>Лист1!H172</f>
        <v>0</v>
      </c>
      <c r="F401" s="236">
        <f t="shared" si="19"/>
        <v>0</v>
      </c>
      <c r="J401" s="761">
        <f t="shared" si="18"/>
        <v>0</v>
      </c>
    </row>
    <row r="402" spans="1:10" hidden="1" x14ac:dyDescent="0.25">
      <c r="A402" s="202" t="str">
        <f ca="1">'таланты+инициативы0,275'!A370</f>
        <v>Переподготовка</v>
      </c>
      <c r="B402" s="161" t="s">
        <v>82</v>
      </c>
      <c r="C402" s="319"/>
      <c r="D402" s="161">
        <f>PRODUCT(Лист1!G173,$A$206)</f>
        <v>0.36249999999999999</v>
      </c>
      <c r="E402" s="292">
        <f>Лист1!H173</f>
        <v>0</v>
      </c>
      <c r="F402" s="236">
        <f t="shared" si="19"/>
        <v>0</v>
      </c>
      <c r="J402" s="761">
        <f t="shared" si="18"/>
        <v>0</v>
      </c>
    </row>
    <row r="403" spans="1:10" hidden="1" x14ac:dyDescent="0.25">
      <c r="A403" s="202" t="str">
        <f ca="1">'таланты+инициативы0,275'!A371</f>
        <v>Пиломатериал</v>
      </c>
      <c r="B403" s="161" t="s">
        <v>82</v>
      </c>
      <c r="C403" s="319"/>
      <c r="D403" s="161">
        <f>PRODUCT(Лист1!G174,$A$206)</f>
        <v>0.36249999999999999</v>
      </c>
      <c r="E403" s="292">
        <f>Лист1!H174</f>
        <v>0</v>
      </c>
      <c r="F403" s="236">
        <f t="shared" si="19"/>
        <v>0</v>
      </c>
      <c r="J403" s="761">
        <f t="shared" si="18"/>
        <v>0</v>
      </c>
    </row>
    <row r="404" spans="1:10" hidden="1" x14ac:dyDescent="0.25">
      <c r="A404" s="202" t="str">
        <f ca="1">'таланты+инициативы0,275'!A372</f>
        <v>Тонеры для картриджей Kyocera</v>
      </c>
      <c r="B404" s="161" t="s">
        <v>82</v>
      </c>
      <c r="C404" s="319"/>
      <c r="D404" s="161">
        <f>PRODUCT(Лист1!G175,$A$206)</f>
        <v>0.36249999999999999</v>
      </c>
      <c r="E404" s="292">
        <f>Лист1!H175</f>
        <v>0</v>
      </c>
      <c r="F404" s="236">
        <f t="shared" si="19"/>
        <v>0</v>
      </c>
      <c r="J404" s="761">
        <f t="shared" ref="J404:J455" si="20">I404-F404</f>
        <v>0</v>
      </c>
    </row>
    <row r="405" spans="1:10" hidden="1" x14ac:dyDescent="0.25">
      <c r="A405" s="202" t="str">
        <f ca="1">'таланты+инициативы0,275'!A373</f>
        <v>Комплект тонеров для цветного принтера Canon</v>
      </c>
      <c r="B405" s="161" t="s">
        <v>82</v>
      </c>
      <c r="C405" s="319"/>
      <c r="D405" s="161">
        <f>PRODUCT(Лист1!G176,$A$206)</f>
        <v>0.36249999999999999</v>
      </c>
      <c r="E405" s="292">
        <f>Лист1!H176</f>
        <v>0</v>
      </c>
      <c r="F405" s="236">
        <f t="shared" si="19"/>
        <v>0</v>
      </c>
      <c r="J405" s="761">
        <f t="shared" si="20"/>
        <v>0</v>
      </c>
    </row>
    <row r="406" spans="1:10" hidden="1" x14ac:dyDescent="0.25">
      <c r="A406" s="202" t="str">
        <f ca="1">'таланты+инициативы0,275'!A374</f>
        <v>Комплект тонера для цветного принтера Hp</v>
      </c>
      <c r="B406" s="161" t="s">
        <v>82</v>
      </c>
      <c r="C406" s="319"/>
      <c r="D406" s="161">
        <f>PRODUCT(Лист1!G177,$A$206)</f>
        <v>0.36249999999999999</v>
      </c>
      <c r="E406" s="292">
        <f>Лист1!H177</f>
        <v>0</v>
      </c>
      <c r="F406" s="236">
        <f t="shared" si="19"/>
        <v>0</v>
      </c>
      <c r="J406" s="761">
        <f t="shared" si="20"/>
        <v>0</v>
      </c>
    </row>
    <row r="407" spans="1:10" hidden="1" x14ac:dyDescent="0.25">
      <c r="A407" s="202" t="str">
        <f ca="1">'таланты+инициативы0,275'!A375</f>
        <v>Флеш накопители  16 гб</v>
      </c>
      <c r="B407" s="161" t="s">
        <v>82</v>
      </c>
      <c r="C407" s="319"/>
      <c r="D407" s="161">
        <f>PRODUCT(Лист1!G178,$A$206)</f>
        <v>0.36249999999999999</v>
      </c>
      <c r="E407" s="292">
        <f>Лист1!H178</f>
        <v>0</v>
      </c>
      <c r="F407" s="236">
        <f t="shared" si="19"/>
        <v>0</v>
      </c>
      <c r="J407" s="761">
        <f t="shared" si="20"/>
        <v>0</v>
      </c>
    </row>
    <row r="408" spans="1:10" hidden="1" x14ac:dyDescent="0.25">
      <c r="A408" s="202" t="str">
        <f ca="1">'таланты+инициативы0,275'!A376</f>
        <v>Флеш накопители  64 гб</v>
      </c>
      <c r="B408" s="161" t="s">
        <v>82</v>
      </c>
      <c r="C408" s="319"/>
      <c r="D408" s="161">
        <f>PRODUCT(Лист1!G179,$A$206)</f>
        <v>0.36249999999999999</v>
      </c>
      <c r="E408" s="292">
        <f>Лист1!H179</f>
        <v>0</v>
      </c>
      <c r="F408" s="236">
        <f t="shared" si="19"/>
        <v>0</v>
      </c>
      <c r="J408" s="761">
        <f t="shared" si="20"/>
        <v>0</v>
      </c>
    </row>
    <row r="409" spans="1:10" hidden="1" x14ac:dyDescent="0.25">
      <c r="A409" s="202" t="str">
        <f ca="1">'таланты+инициативы0,275'!A377</f>
        <v>Обучение персонала</v>
      </c>
      <c r="B409" s="161" t="s">
        <v>82</v>
      </c>
      <c r="C409" s="319"/>
      <c r="D409" s="161">
        <f>PRODUCT(Лист1!G180,$A$206)</f>
        <v>0.36249999999999999</v>
      </c>
      <c r="E409" s="292">
        <f>Лист1!H180</f>
        <v>0</v>
      </c>
      <c r="F409" s="236">
        <f t="shared" si="19"/>
        <v>0</v>
      </c>
      <c r="J409" s="761">
        <f t="shared" si="20"/>
        <v>0</v>
      </c>
    </row>
    <row r="410" spans="1:10" hidden="1" x14ac:dyDescent="0.25">
      <c r="A410" s="202" t="str">
        <f ca="1">'таланты+инициативы0,275'!A378</f>
        <v>Переподготовка</v>
      </c>
      <c r="B410" s="161" t="s">
        <v>82</v>
      </c>
      <c r="C410" s="319"/>
      <c r="D410" s="161">
        <f>PRODUCT(Лист1!G181,$A$206)</f>
        <v>0.36249999999999999</v>
      </c>
      <c r="E410" s="292">
        <f>Лист1!H181</f>
        <v>0</v>
      </c>
      <c r="F410" s="236">
        <f t="shared" si="19"/>
        <v>0</v>
      </c>
      <c r="J410" s="761">
        <f t="shared" si="20"/>
        <v>0</v>
      </c>
    </row>
    <row r="411" spans="1:10" hidden="1" x14ac:dyDescent="0.25">
      <c r="A411" s="202" t="str">
        <f ca="1">'таланты+инициативы0,275'!A379</f>
        <v>Пиломатериал</v>
      </c>
      <c r="B411" s="161" t="s">
        <v>82</v>
      </c>
      <c r="C411" s="319"/>
      <c r="D411" s="161">
        <f>PRODUCT(Лист1!G182,$A$206)</f>
        <v>0.36249999999999999</v>
      </c>
      <c r="E411" s="292">
        <f>Лист1!H182</f>
        <v>0</v>
      </c>
      <c r="F411" s="236">
        <f t="shared" si="19"/>
        <v>0</v>
      </c>
      <c r="J411" s="761">
        <f t="shared" si="20"/>
        <v>0</v>
      </c>
    </row>
    <row r="412" spans="1:10" hidden="1" x14ac:dyDescent="0.25">
      <c r="A412" s="202" t="str">
        <f ca="1">'таланты+инициативы0,275'!A380</f>
        <v>Тонеры для картриджей Kyocera</v>
      </c>
      <c r="B412" s="161" t="s">
        <v>82</v>
      </c>
      <c r="C412" s="319"/>
      <c r="D412" s="161">
        <f>PRODUCT(Лист1!G183,$A$206)</f>
        <v>0.36249999999999999</v>
      </c>
      <c r="E412" s="292">
        <f>Лист1!H183</f>
        <v>0</v>
      </c>
      <c r="F412" s="236">
        <f t="shared" si="19"/>
        <v>0</v>
      </c>
      <c r="J412" s="761">
        <f t="shared" si="20"/>
        <v>0</v>
      </c>
    </row>
    <row r="413" spans="1:10" hidden="1" x14ac:dyDescent="0.25">
      <c r="A413" s="202" t="str">
        <f ca="1">'таланты+инициативы0,275'!A381</f>
        <v>Комплект тонеров для цветного принтера Canon</v>
      </c>
      <c r="B413" s="161" t="s">
        <v>82</v>
      </c>
      <c r="C413" s="319"/>
      <c r="D413" s="161">
        <f>PRODUCT(Лист1!G184,$A$206)</f>
        <v>0.36249999999999999</v>
      </c>
      <c r="E413" s="292">
        <f>Лист1!H184</f>
        <v>0</v>
      </c>
      <c r="F413" s="236">
        <f t="shared" si="19"/>
        <v>0</v>
      </c>
      <c r="J413" s="761">
        <f t="shared" si="20"/>
        <v>0</v>
      </c>
    </row>
    <row r="414" spans="1:10" hidden="1" x14ac:dyDescent="0.25">
      <c r="A414" s="202" t="str">
        <f ca="1">'таланты+инициативы0,275'!A382</f>
        <v>Комплект тонера для цветного принтера Hp</v>
      </c>
      <c r="B414" s="161" t="s">
        <v>82</v>
      </c>
      <c r="C414" s="319"/>
      <c r="D414" s="161">
        <f>PRODUCT(Лист1!G185,$A$206)</f>
        <v>0.36249999999999999</v>
      </c>
      <c r="E414" s="292">
        <f>Лист1!H185</f>
        <v>0</v>
      </c>
      <c r="F414" s="236">
        <f t="shared" si="19"/>
        <v>0</v>
      </c>
      <c r="J414" s="761">
        <f t="shared" si="20"/>
        <v>0</v>
      </c>
    </row>
    <row r="415" spans="1:10" hidden="1" x14ac:dyDescent="0.25">
      <c r="A415" s="202" t="str">
        <f ca="1">'таланты+инициативы0,275'!A383</f>
        <v>Флеш накопители  16 гб</v>
      </c>
      <c r="B415" s="161" t="s">
        <v>82</v>
      </c>
      <c r="C415" s="319"/>
      <c r="D415" s="161">
        <f>PRODUCT(Лист1!G186,$A$206)</f>
        <v>0.36249999999999999</v>
      </c>
      <c r="E415" s="292">
        <f>Лист1!H186</f>
        <v>0</v>
      </c>
      <c r="F415" s="236">
        <f t="shared" si="19"/>
        <v>0</v>
      </c>
      <c r="J415" s="761">
        <f t="shared" si="20"/>
        <v>0</v>
      </c>
    </row>
    <row r="416" spans="1:10" hidden="1" x14ac:dyDescent="0.25">
      <c r="A416" s="202" t="str">
        <f ca="1">'таланты+инициативы0,275'!A384</f>
        <v>Флеш накопители  64 гб</v>
      </c>
      <c r="B416" s="161" t="s">
        <v>82</v>
      </c>
      <c r="C416" s="319"/>
      <c r="D416" s="161">
        <f>PRODUCT(Лист1!G187,$A$206)</f>
        <v>0.36249999999999999</v>
      </c>
      <c r="E416" s="292">
        <f>Лист1!H187</f>
        <v>0</v>
      </c>
      <c r="F416" s="236">
        <f t="shared" si="19"/>
        <v>0</v>
      </c>
      <c r="J416" s="761">
        <f t="shared" si="20"/>
        <v>0</v>
      </c>
    </row>
    <row r="417" spans="1:10" hidden="1" x14ac:dyDescent="0.25">
      <c r="A417" s="202" t="str">
        <f ca="1">'таланты+инициативы0,275'!A385</f>
        <v>Обучение персонала</v>
      </c>
      <c r="B417" s="161" t="s">
        <v>82</v>
      </c>
      <c r="C417" s="319"/>
      <c r="D417" s="161">
        <f>PRODUCT(Лист1!G188,$A$206)</f>
        <v>0.36249999999999999</v>
      </c>
      <c r="E417" s="292">
        <f>Лист1!H188</f>
        <v>0</v>
      </c>
      <c r="F417" s="236">
        <f t="shared" si="19"/>
        <v>0</v>
      </c>
      <c r="J417" s="761">
        <f t="shared" si="20"/>
        <v>0</v>
      </c>
    </row>
    <row r="418" spans="1:10" hidden="1" x14ac:dyDescent="0.25">
      <c r="A418" s="202" t="str">
        <f ca="1">'таланты+инициативы0,275'!A386</f>
        <v>Переподготовка</v>
      </c>
      <c r="B418" s="161" t="s">
        <v>82</v>
      </c>
      <c r="C418" s="319"/>
      <c r="D418" s="161">
        <f>PRODUCT(Лист1!G189,$A$206)</f>
        <v>0.36249999999999999</v>
      </c>
      <c r="E418" s="292">
        <f>Лист1!H189</f>
        <v>0</v>
      </c>
      <c r="F418" s="236">
        <f t="shared" si="19"/>
        <v>0</v>
      </c>
      <c r="J418" s="761">
        <f t="shared" si="20"/>
        <v>0</v>
      </c>
    </row>
    <row r="419" spans="1:10" hidden="1" x14ac:dyDescent="0.25">
      <c r="A419" s="202" t="str">
        <f ca="1">'таланты+инициативы0,275'!A387</f>
        <v>Пиломатериал</v>
      </c>
      <c r="B419" s="161" t="s">
        <v>82</v>
      </c>
      <c r="C419" s="319"/>
      <c r="D419" s="161">
        <f>PRODUCT(Лист1!G190,$A$206)</f>
        <v>0.36249999999999999</v>
      </c>
      <c r="E419" s="292">
        <f>Лист1!H190</f>
        <v>0</v>
      </c>
      <c r="F419" s="236">
        <f t="shared" si="19"/>
        <v>0</v>
      </c>
      <c r="J419" s="761">
        <f t="shared" si="20"/>
        <v>0</v>
      </c>
    </row>
    <row r="420" spans="1:10" hidden="1" x14ac:dyDescent="0.25">
      <c r="A420" s="202" t="str">
        <f ca="1">'таланты+инициативы0,275'!A388</f>
        <v>Тонеры для картриджей Kyocera</v>
      </c>
      <c r="B420" s="161" t="s">
        <v>82</v>
      </c>
      <c r="C420" s="319"/>
      <c r="D420" s="161">
        <f>PRODUCT(Лист1!G191,$A$206)</f>
        <v>0.36249999999999999</v>
      </c>
      <c r="E420" s="292">
        <f>Лист1!H191</f>
        <v>0</v>
      </c>
      <c r="F420" s="236">
        <f t="shared" si="19"/>
        <v>0</v>
      </c>
      <c r="J420" s="761">
        <f t="shared" si="20"/>
        <v>0</v>
      </c>
    </row>
    <row r="421" spans="1:10" hidden="1" x14ac:dyDescent="0.25">
      <c r="A421" s="202" t="str">
        <f ca="1">'таланты+инициативы0,275'!A389</f>
        <v>Комплект тонеров для цветного принтера Canon</v>
      </c>
      <c r="B421" s="161" t="s">
        <v>82</v>
      </c>
      <c r="C421" s="319"/>
      <c r="D421" s="161">
        <f>PRODUCT(Лист1!G192,$A$206)</f>
        <v>0.36249999999999999</v>
      </c>
      <c r="E421" s="292">
        <f>Лист1!H192</f>
        <v>0</v>
      </c>
      <c r="F421" s="236">
        <f t="shared" si="19"/>
        <v>0</v>
      </c>
      <c r="J421" s="761">
        <f t="shared" si="20"/>
        <v>0</v>
      </c>
    </row>
    <row r="422" spans="1:10" hidden="1" x14ac:dyDescent="0.25">
      <c r="A422" s="202" t="str">
        <f ca="1">'таланты+инициативы0,275'!A390</f>
        <v>Комплект тонера для цветного принтера Hp</v>
      </c>
      <c r="B422" s="161" t="s">
        <v>82</v>
      </c>
      <c r="C422" s="319"/>
      <c r="D422" s="161">
        <f>PRODUCT(Лист1!G193,$A$206)</f>
        <v>0.36249999999999999</v>
      </c>
      <c r="E422" s="292">
        <f>Лист1!H193</f>
        <v>0</v>
      </c>
      <c r="F422" s="236">
        <f t="shared" si="19"/>
        <v>0</v>
      </c>
      <c r="J422" s="761">
        <f t="shared" si="20"/>
        <v>0</v>
      </c>
    </row>
    <row r="423" spans="1:10" hidden="1" x14ac:dyDescent="0.25">
      <c r="A423" s="202" t="str">
        <f ca="1">'таланты+инициативы0,275'!A391</f>
        <v>Флеш накопители  16 гб</v>
      </c>
      <c r="B423" s="161" t="s">
        <v>82</v>
      </c>
      <c r="C423" s="319"/>
      <c r="D423" s="161">
        <f>PRODUCT(Лист1!G194,$A$206)</f>
        <v>0.36249999999999999</v>
      </c>
      <c r="E423" s="292">
        <f>Лист1!H194</f>
        <v>0</v>
      </c>
      <c r="F423" s="236">
        <f t="shared" si="19"/>
        <v>0</v>
      </c>
      <c r="J423" s="761">
        <f t="shared" si="20"/>
        <v>0</v>
      </c>
    </row>
    <row r="424" spans="1:10" hidden="1" x14ac:dyDescent="0.25">
      <c r="A424" s="202" t="str">
        <f ca="1">'таланты+инициативы0,275'!A392</f>
        <v>Флеш накопители  64 гб</v>
      </c>
      <c r="B424" s="161" t="s">
        <v>82</v>
      </c>
      <c r="C424" s="319"/>
      <c r="D424" s="161">
        <f>PRODUCT(Лист1!G195,$A$206)</f>
        <v>0.36249999999999999</v>
      </c>
      <c r="E424" s="292">
        <f>Лист1!H195</f>
        <v>0</v>
      </c>
      <c r="F424" s="236">
        <f t="shared" si="19"/>
        <v>0</v>
      </c>
      <c r="J424" s="761">
        <f t="shared" si="20"/>
        <v>0</v>
      </c>
    </row>
    <row r="425" spans="1:10" hidden="1" x14ac:dyDescent="0.25">
      <c r="A425" s="202" t="str">
        <f ca="1">'таланты+инициативы0,275'!A393</f>
        <v>Обучение персонала</v>
      </c>
      <c r="B425" s="161" t="s">
        <v>82</v>
      </c>
      <c r="C425" s="319"/>
      <c r="D425" s="161">
        <f>PRODUCT(Лист1!G196,$A$206)</f>
        <v>0.36249999999999999</v>
      </c>
      <c r="E425" s="292">
        <f>Лист1!H196</f>
        <v>0</v>
      </c>
      <c r="F425" s="236">
        <f t="shared" si="19"/>
        <v>0</v>
      </c>
      <c r="J425" s="761">
        <f t="shared" si="20"/>
        <v>0</v>
      </c>
    </row>
    <row r="426" spans="1:10" hidden="1" x14ac:dyDescent="0.25">
      <c r="A426" s="202" t="str">
        <f ca="1">'таланты+инициативы0,275'!A394</f>
        <v>Переподготовка</v>
      </c>
      <c r="B426" s="161" t="s">
        <v>82</v>
      </c>
      <c r="C426" s="319"/>
      <c r="D426" s="161">
        <f>PRODUCT(Лист1!G197,$A$206)</f>
        <v>0.36249999999999999</v>
      </c>
      <c r="E426" s="292">
        <f>Лист1!H197</f>
        <v>0</v>
      </c>
      <c r="F426" s="236">
        <f t="shared" si="19"/>
        <v>0</v>
      </c>
      <c r="J426" s="761">
        <f t="shared" si="20"/>
        <v>0</v>
      </c>
    </row>
    <row r="427" spans="1:10" hidden="1" x14ac:dyDescent="0.25">
      <c r="A427" s="202" t="str">
        <f ca="1">'таланты+инициативы0,275'!A395</f>
        <v>Пиломатериал</v>
      </c>
      <c r="B427" s="161" t="s">
        <v>82</v>
      </c>
      <c r="C427" s="319"/>
      <c r="D427" s="161">
        <f>PRODUCT(Лист1!G198,$A$206)</f>
        <v>0.36249999999999999</v>
      </c>
      <c r="E427" s="292">
        <f>Лист1!H198</f>
        <v>0</v>
      </c>
      <c r="F427" s="236">
        <f t="shared" si="19"/>
        <v>0</v>
      </c>
      <c r="J427" s="761">
        <f t="shared" si="20"/>
        <v>0</v>
      </c>
    </row>
    <row r="428" spans="1:10" hidden="1" x14ac:dyDescent="0.25">
      <c r="A428" s="202" t="str">
        <f ca="1">'таланты+инициативы0,275'!A396</f>
        <v>Тонеры для картриджей Kyocera</v>
      </c>
      <c r="B428" s="161" t="s">
        <v>82</v>
      </c>
      <c r="C428" s="319"/>
      <c r="D428" s="161">
        <f>PRODUCT(Лист1!G199,$A$206)</f>
        <v>0.36249999999999999</v>
      </c>
      <c r="E428" s="292">
        <f>Лист1!H199</f>
        <v>0</v>
      </c>
      <c r="F428" s="236">
        <f t="shared" si="19"/>
        <v>0</v>
      </c>
      <c r="J428" s="761">
        <f t="shared" si="20"/>
        <v>0</v>
      </c>
    </row>
    <row r="429" spans="1:10" hidden="1" x14ac:dyDescent="0.25">
      <c r="A429" s="202" t="str">
        <f ca="1">'таланты+инициативы0,275'!A397</f>
        <v>Комплект тонеров для цветного принтера Canon</v>
      </c>
      <c r="B429" s="161" t="s">
        <v>82</v>
      </c>
      <c r="C429" s="319"/>
      <c r="D429" s="161">
        <f>PRODUCT(Лист1!G200,$A$206)</f>
        <v>0.36249999999999999</v>
      </c>
      <c r="E429" s="292">
        <f>Лист1!H200</f>
        <v>0</v>
      </c>
      <c r="F429" s="236">
        <f t="shared" si="19"/>
        <v>0</v>
      </c>
      <c r="J429" s="761">
        <f t="shared" si="20"/>
        <v>0</v>
      </c>
    </row>
    <row r="430" spans="1:10" hidden="1" x14ac:dyDescent="0.25">
      <c r="A430" s="202" t="str">
        <f ca="1">'таланты+инициативы0,275'!A398</f>
        <v>Комплект тонера для цветного принтера Hp</v>
      </c>
      <c r="B430" s="161" t="s">
        <v>82</v>
      </c>
      <c r="C430" s="319"/>
      <c r="D430" s="161">
        <f>PRODUCT(Лист1!G201,$A$206)</f>
        <v>0.36249999999999999</v>
      </c>
      <c r="E430" s="292">
        <f>Лист1!H201</f>
        <v>0</v>
      </c>
      <c r="F430" s="236">
        <f t="shared" si="19"/>
        <v>0</v>
      </c>
      <c r="J430" s="761">
        <f t="shared" si="20"/>
        <v>0</v>
      </c>
    </row>
    <row r="431" spans="1:10" hidden="1" x14ac:dyDescent="0.25">
      <c r="A431" s="202" t="str">
        <f ca="1">'таланты+инициативы0,275'!A399</f>
        <v>Флеш накопители  16 гб</v>
      </c>
      <c r="B431" s="161" t="s">
        <v>82</v>
      </c>
      <c r="C431" s="319"/>
      <c r="D431" s="161">
        <f>PRODUCT(Лист1!G202,$A$206)</f>
        <v>0.36249999999999999</v>
      </c>
      <c r="E431" s="292">
        <f>Лист1!H202</f>
        <v>0</v>
      </c>
      <c r="F431" s="236">
        <f t="shared" si="19"/>
        <v>0</v>
      </c>
      <c r="J431" s="761">
        <f t="shared" si="20"/>
        <v>0</v>
      </c>
    </row>
    <row r="432" spans="1:10" hidden="1" x14ac:dyDescent="0.25">
      <c r="A432" s="202" t="str">
        <f ca="1">'таланты+инициативы0,275'!A400</f>
        <v>Флеш накопители  64 гб</v>
      </c>
      <c r="B432" s="161" t="s">
        <v>82</v>
      </c>
      <c r="C432" s="319"/>
      <c r="D432" s="161">
        <f>PRODUCT(Лист1!G203,$A$206)</f>
        <v>0.36249999999999999</v>
      </c>
      <c r="E432" s="292">
        <f>Лист1!H203</f>
        <v>0</v>
      </c>
      <c r="F432" s="236">
        <f t="shared" si="19"/>
        <v>0</v>
      </c>
      <c r="J432" s="761">
        <f t="shared" si="20"/>
        <v>0</v>
      </c>
    </row>
    <row r="433" spans="1:10" hidden="1" x14ac:dyDescent="0.25">
      <c r="A433" s="202" t="str">
        <f ca="1">'таланты+инициативы0,275'!A401</f>
        <v>Обучение персонала</v>
      </c>
      <c r="B433" s="161" t="s">
        <v>82</v>
      </c>
      <c r="C433" s="319"/>
      <c r="D433" s="161">
        <f>PRODUCT(Лист1!G204,$A$206)</f>
        <v>0.36249999999999999</v>
      </c>
      <c r="E433" s="292">
        <f>Лист1!H204</f>
        <v>0</v>
      </c>
      <c r="F433" s="236">
        <f t="shared" si="19"/>
        <v>0</v>
      </c>
      <c r="J433" s="761">
        <f t="shared" si="20"/>
        <v>0</v>
      </c>
    </row>
    <row r="434" spans="1:10" hidden="1" x14ac:dyDescent="0.25">
      <c r="A434" s="202" t="str">
        <f ca="1">'таланты+инициативы0,275'!A402</f>
        <v>Переподготовка</v>
      </c>
      <c r="B434" s="161" t="s">
        <v>82</v>
      </c>
      <c r="C434" s="319"/>
      <c r="D434" s="161">
        <f>PRODUCT(Лист1!G205,$A$206)</f>
        <v>0.36249999999999999</v>
      </c>
      <c r="E434" s="292">
        <f>Лист1!H205</f>
        <v>0</v>
      </c>
      <c r="F434" s="236">
        <f t="shared" si="19"/>
        <v>0</v>
      </c>
      <c r="J434" s="761">
        <f t="shared" si="20"/>
        <v>0</v>
      </c>
    </row>
    <row r="435" spans="1:10" hidden="1" x14ac:dyDescent="0.25">
      <c r="A435" s="202" t="str">
        <f ca="1">'таланты+инициативы0,275'!A403</f>
        <v>Пиломатериал</v>
      </c>
      <c r="B435" s="161" t="s">
        <v>82</v>
      </c>
      <c r="C435" s="319"/>
      <c r="D435" s="161">
        <f>PRODUCT(Лист1!G206,$A$206)</f>
        <v>0.36249999999999999</v>
      </c>
      <c r="E435" s="292">
        <f>Лист1!H206</f>
        <v>0</v>
      </c>
      <c r="F435" s="236">
        <f t="shared" si="19"/>
        <v>0</v>
      </c>
      <c r="J435" s="761">
        <f t="shared" si="20"/>
        <v>0</v>
      </c>
    </row>
    <row r="436" spans="1:10" hidden="1" x14ac:dyDescent="0.25">
      <c r="A436" s="202" t="str">
        <f ca="1">'таланты+инициативы0,275'!A404</f>
        <v>Тонеры для картриджей Kyocera</v>
      </c>
      <c r="B436" s="161" t="s">
        <v>82</v>
      </c>
      <c r="C436" s="319"/>
      <c r="D436" s="161">
        <f>PRODUCT(Лист1!G207,$A$206)</f>
        <v>0.36249999999999999</v>
      </c>
      <c r="E436" s="292">
        <f>Лист1!H207</f>
        <v>0</v>
      </c>
      <c r="F436" s="236">
        <f t="shared" si="19"/>
        <v>0</v>
      </c>
      <c r="J436" s="761">
        <f t="shared" si="20"/>
        <v>0</v>
      </c>
    </row>
    <row r="437" spans="1:10" hidden="1" x14ac:dyDescent="0.25">
      <c r="A437" s="202" t="str">
        <f ca="1">'таланты+инициативы0,275'!A405</f>
        <v>Комплект тонеров для цветного принтера Canon</v>
      </c>
      <c r="B437" s="161" t="s">
        <v>82</v>
      </c>
      <c r="C437" s="319"/>
      <c r="D437" s="161">
        <f>PRODUCT(Лист1!G208,$A$206)</f>
        <v>0.36249999999999999</v>
      </c>
      <c r="E437" s="292">
        <f>Лист1!H208</f>
        <v>0</v>
      </c>
      <c r="F437" s="236">
        <f t="shared" si="19"/>
        <v>0</v>
      </c>
      <c r="J437" s="761">
        <f t="shared" si="20"/>
        <v>0</v>
      </c>
    </row>
    <row r="438" spans="1:10" hidden="1" x14ac:dyDescent="0.25">
      <c r="A438" s="202" t="str">
        <f ca="1">'таланты+инициативы0,275'!A406</f>
        <v>Комплект тонера для цветного принтера Hp</v>
      </c>
      <c r="B438" s="161" t="s">
        <v>82</v>
      </c>
      <c r="C438" s="319"/>
      <c r="D438" s="161">
        <f>PRODUCT(Лист1!G209,$A$206)</f>
        <v>0.36249999999999999</v>
      </c>
      <c r="E438" s="292">
        <f>Лист1!H209</f>
        <v>0</v>
      </c>
      <c r="F438" s="236">
        <f t="shared" si="19"/>
        <v>0</v>
      </c>
      <c r="J438" s="761">
        <f t="shared" si="20"/>
        <v>0</v>
      </c>
    </row>
    <row r="439" spans="1:10" hidden="1" x14ac:dyDescent="0.25">
      <c r="A439" s="202" t="str">
        <f ca="1">'таланты+инициативы0,275'!A407</f>
        <v>Флеш накопители  16 гб</v>
      </c>
      <c r="B439" s="161" t="s">
        <v>82</v>
      </c>
      <c r="C439" s="319"/>
      <c r="D439" s="161">
        <f>PRODUCT(Лист1!G210,$A$206)</f>
        <v>0.36249999999999999</v>
      </c>
      <c r="E439" s="292">
        <f>Лист1!H210</f>
        <v>0</v>
      </c>
      <c r="F439" s="236">
        <f t="shared" si="19"/>
        <v>0</v>
      </c>
      <c r="J439" s="761">
        <f t="shared" si="20"/>
        <v>0</v>
      </c>
    </row>
    <row r="440" spans="1:10" hidden="1" x14ac:dyDescent="0.25">
      <c r="A440" s="202" t="str">
        <f ca="1">'таланты+инициативы0,275'!A408</f>
        <v>Флеш накопители  64 гб</v>
      </c>
      <c r="B440" s="161" t="s">
        <v>82</v>
      </c>
      <c r="C440" s="319"/>
      <c r="D440" s="161">
        <f>PRODUCT(Лист1!G211,$A$206)</f>
        <v>0.36249999999999999</v>
      </c>
      <c r="E440" s="292">
        <f>Лист1!H211</f>
        <v>0</v>
      </c>
      <c r="F440" s="236">
        <f t="shared" si="19"/>
        <v>0</v>
      </c>
      <c r="J440" s="761">
        <f t="shared" si="20"/>
        <v>0</v>
      </c>
    </row>
    <row r="441" spans="1:10" hidden="1" x14ac:dyDescent="0.25">
      <c r="A441" s="202" t="str">
        <f ca="1">'таланты+инициативы0,275'!A409</f>
        <v>Обучение персонала</v>
      </c>
      <c r="B441" s="161" t="s">
        <v>82</v>
      </c>
      <c r="C441" s="319"/>
      <c r="D441" s="161">
        <f>PRODUCT(Лист1!G212,$A$206)</f>
        <v>0.36249999999999999</v>
      </c>
      <c r="E441" s="292">
        <f>Лист1!H212</f>
        <v>0</v>
      </c>
      <c r="F441" s="236">
        <f t="shared" si="19"/>
        <v>0</v>
      </c>
      <c r="J441" s="761">
        <f t="shared" si="20"/>
        <v>0</v>
      </c>
    </row>
    <row r="442" spans="1:10" hidden="1" x14ac:dyDescent="0.25">
      <c r="A442" s="202" t="str">
        <f ca="1">'таланты+инициативы0,275'!A410</f>
        <v>Переподготовка</v>
      </c>
      <c r="B442" s="161" t="s">
        <v>82</v>
      </c>
      <c r="C442" s="319"/>
      <c r="D442" s="161">
        <f>PRODUCT(Лист1!G213,$A$206)</f>
        <v>0.36249999999999999</v>
      </c>
      <c r="E442" s="292">
        <f>Лист1!H213</f>
        <v>0</v>
      </c>
      <c r="F442" s="236">
        <f t="shared" si="19"/>
        <v>0</v>
      </c>
      <c r="J442" s="761">
        <f t="shared" si="20"/>
        <v>0</v>
      </c>
    </row>
    <row r="443" spans="1:10" hidden="1" x14ac:dyDescent="0.25">
      <c r="A443" s="202" t="str">
        <f ca="1">'таланты+инициативы0,275'!A411</f>
        <v>Пиломатериал</v>
      </c>
      <c r="B443" s="161" t="s">
        <v>82</v>
      </c>
      <c r="C443" s="318"/>
      <c r="D443" s="161">
        <f>PRODUCT(Лист1!G214,$A$206)</f>
        <v>0.36249999999999999</v>
      </c>
      <c r="E443" s="292">
        <f>Лист1!H214</f>
        <v>0</v>
      </c>
      <c r="F443" s="236">
        <f t="shared" si="19"/>
        <v>0</v>
      </c>
      <c r="J443" s="761">
        <f t="shared" si="20"/>
        <v>0</v>
      </c>
    </row>
    <row r="444" spans="1:10" hidden="1" x14ac:dyDescent="0.25">
      <c r="A444" s="202" t="str">
        <f ca="1">'таланты+инициативы0,275'!A412</f>
        <v>Тонеры для картриджей Kyocera</v>
      </c>
      <c r="B444" s="161" t="s">
        <v>82</v>
      </c>
      <c r="C444" s="318"/>
      <c r="D444" s="161">
        <f>PRODUCT(Лист1!G215,$A$206)</f>
        <v>0.36249999999999999</v>
      </c>
      <c r="E444" s="292">
        <f>Лист1!H215</f>
        <v>0</v>
      </c>
      <c r="F444" s="236">
        <f t="shared" si="19"/>
        <v>0</v>
      </c>
      <c r="J444" s="761">
        <f t="shared" si="20"/>
        <v>0</v>
      </c>
    </row>
    <row r="445" spans="1:10" hidden="1" x14ac:dyDescent="0.25">
      <c r="A445" s="202" t="str">
        <f ca="1">'таланты+инициативы0,275'!A413</f>
        <v>Комплект тонеров для цветного принтера Canon</v>
      </c>
      <c r="B445" s="161" t="s">
        <v>82</v>
      </c>
      <c r="C445" s="318"/>
      <c r="D445" s="161">
        <f>PRODUCT(Лист1!G216,$A$206)</f>
        <v>0.36249999999999999</v>
      </c>
      <c r="E445" s="292">
        <f>Лист1!H216</f>
        <v>0</v>
      </c>
      <c r="F445" s="236">
        <f t="shared" si="19"/>
        <v>0</v>
      </c>
      <c r="J445" s="761">
        <f t="shared" si="20"/>
        <v>0</v>
      </c>
    </row>
    <row r="446" spans="1:10" hidden="1" x14ac:dyDescent="0.25">
      <c r="A446" s="202" t="str">
        <f ca="1">'таланты+инициативы0,275'!A414</f>
        <v>Комплект тонера для цветного принтера Hp</v>
      </c>
      <c r="B446" s="161" t="s">
        <v>82</v>
      </c>
      <c r="C446" s="318"/>
      <c r="D446" s="161">
        <f>PRODUCT(Лист1!G217,$A$206)</f>
        <v>0.36249999999999999</v>
      </c>
      <c r="E446" s="292">
        <f>Лист1!H217</f>
        <v>0</v>
      </c>
      <c r="F446" s="236">
        <f t="shared" si="19"/>
        <v>0</v>
      </c>
      <c r="J446" s="761">
        <f t="shared" si="20"/>
        <v>0</v>
      </c>
    </row>
    <row r="447" spans="1:10" hidden="1" x14ac:dyDescent="0.25">
      <c r="A447" s="202" t="str">
        <f ca="1">'таланты+инициативы0,275'!A415</f>
        <v>Флеш накопители  16 гб</v>
      </c>
      <c r="B447" s="161" t="s">
        <v>82</v>
      </c>
      <c r="C447" s="318"/>
      <c r="D447" s="161">
        <f>PRODUCT(Лист1!G218,$A$206)</f>
        <v>0.36249999999999999</v>
      </c>
      <c r="E447" s="292">
        <f>Лист1!H218</f>
        <v>0</v>
      </c>
      <c r="F447" s="236">
        <f t="shared" si="19"/>
        <v>0</v>
      </c>
      <c r="J447" s="761">
        <f t="shared" si="20"/>
        <v>0</v>
      </c>
    </row>
    <row r="448" spans="1:10" hidden="1" x14ac:dyDescent="0.25">
      <c r="A448" s="202" t="str">
        <f ca="1">'таланты+инициативы0,275'!A416</f>
        <v>Флеш накопители  64 гб</v>
      </c>
      <c r="B448" s="161" t="s">
        <v>82</v>
      </c>
      <c r="C448" s="318"/>
      <c r="D448" s="161">
        <f>PRODUCT(Лист1!G219,$A$206)</f>
        <v>0.36249999999999999</v>
      </c>
      <c r="E448" s="292">
        <f>Лист1!H219</f>
        <v>0</v>
      </c>
      <c r="F448" s="236">
        <f t="shared" ref="F448:F454" si="21">D448*E448</f>
        <v>0</v>
      </c>
      <c r="J448" s="761">
        <f t="shared" si="20"/>
        <v>0</v>
      </c>
    </row>
    <row r="449" spans="1:10" hidden="1" x14ac:dyDescent="0.25">
      <c r="A449" s="202" t="str">
        <f ca="1">'таланты+инициативы0,275'!A417</f>
        <v>Обучение персонала</v>
      </c>
      <c r="B449" s="161" t="s">
        <v>82</v>
      </c>
      <c r="C449" s="318"/>
      <c r="D449" s="161">
        <f>PRODUCT(Лист1!G220,$A$206)</f>
        <v>0.36249999999999999</v>
      </c>
      <c r="E449" s="292">
        <f>Лист1!H220</f>
        <v>0</v>
      </c>
      <c r="F449" s="236">
        <f t="shared" si="21"/>
        <v>0</v>
      </c>
      <c r="J449" s="761">
        <f t="shared" si="20"/>
        <v>0</v>
      </c>
    </row>
    <row r="450" spans="1:10" hidden="1" x14ac:dyDescent="0.25">
      <c r="A450" s="202" t="str">
        <f ca="1">'таланты+инициативы0,275'!A418</f>
        <v>Переподготовка</v>
      </c>
      <c r="B450" s="161" t="s">
        <v>82</v>
      </c>
      <c r="C450" s="318"/>
      <c r="D450" s="161">
        <f>PRODUCT(Лист1!G221,$A$206)</f>
        <v>0.36249999999999999</v>
      </c>
      <c r="E450" s="292">
        <f>Лист1!H221</f>
        <v>0</v>
      </c>
      <c r="F450" s="236">
        <f t="shared" si="21"/>
        <v>0</v>
      </c>
      <c r="J450" s="761">
        <f t="shared" si="20"/>
        <v>0</v>
      </c>
    </row>
    <row r="451" spans="1:10" hidden="1" x14ac:dyDescent="0.25">
      <c r="A451" s="202" t="str">
        <f ca="1">'таланты+инициативы0,275'!A419</f>
        <v>Пиломатериал</v>
      </c>
      <c r="B451" s="161" t="s">
        <v>82</v>
      </c>
      <c r="C451" s="318"/>
      <c r="D451" s="161">
        <f>PRODUCT(Лист1!G222,$A$206)</f>
        <v>0.36249999999999999</v>
      </c>
      <c r="E451" s="292">
        <f>Лист1!H222</f>
        <v>0</v>
      </c>
      <c r="F451" s="236">
        <f t="shared" si="21"/>
        <v>0</v>
      </c>
      <c r="J451" s="761">
        <f t="shared" si="20"/>
        <v>0</v>
      </c>
    </row>
    <row r="452" spans="1:10" hidden="1" x14ac:dyDescent="0.25">
      <c r="A452" s="202" t="str">
        <f ca="1">'таланты+инициативы0,275'!A420</f>
        <v>Тонеры для картриджей Kyocera</v>
      </c>
      <c r="B452" s="161" t="s">
        <v>82</v>
      </c>
      <c r="C452" s="318"/>
      <c r="D452" s="161">
        <f>PRODUCT(Лист1!G223,$A$206)</f>
        <v>0.36249999999999999</v>
      </c>
      <c r="E452" s="292">
        <f>Лист1!H223</f>
        <v>0</v>
      </c>
      <c r="F452" s="236">
        <f t="shared" si="21"/>
        <v>0</v>
      </c>
      <c r="J452" s="761">
        <f t="shared" si="20"/>
        <v>0</v>
      </c>
    </row>
    <row r="453" spans="1:10" hidden="1" x14ac:dyDescent="0.25">
      <c r="A453" s="202" t="str">
        <f ca="1">'таланты+инициативы0,275'!A421</f>
        <v>Комплект тонеров для цветного принтера Canon</v>
      </c>
      <c r="B453" s="161" t="s">
        <v>82</v>
      </c>
      <c r="C453" s="318"/>
      <c r="D453" s="161">
        <f>PRODUCT(Лист1!G224,$A$206)</f>
        <v>0.36249999999999999</v>
      </c>
      <c r="E453" s="292">
        <f>Лист1!H224</f>
        <v>0</v>
      </c>
      <c r="F453" s="236">
        <f t="shared" si="21"/>
        <v>0</v>
      </c>
      <c r="J453" s="761">
        <f t="shared" si="20"/>
        <v>0</v>
      </c>
    </row>
    <row r="454" spans="1:10" hidden="1" x14ac:dyDescent="0.25">
      <c r="A454" s="202" t="str">
        <f ca="1">'таланты+инициативы0,275'!A422</f>
        <v>Комплект тонера для цветного принтера Hp</v>
      </c>
      <c r="B454" s="161" t="s">
        <v>82</v>
      </c>
      <c r="C454" s="318"/>
      <c r="D454" s="161">
        <f>PRODUCT(Лист1!G225,$A$206)</f>
        <v>0.36249999999999999</v>
      </c>
      <c r="E454" s="292">
        <f>Лист1!H225</f>
        <v>0</v>
      </c>
      <c r="F454" s="236">
        <f t="shared" si="21"/>
        <v>0</v>
      </c>
      <c r="J454" s="761">
        <f t="shared" si="20"/>
        <v>0</v>
      </c>
    </row>
    <row r="455" spans="1:10" hidden="1" x14ac:dyDescent="0.25">
      <c r="A455" s="202" t="str">
        <f ca="1">'таланты+инициативы0,275'!A423</f>
        <v>Флеш накопители  16 гб</v>
      </c>
      <c r="B455" s="161" t="s">
        <v>82</v>
      </c>
      <c r="C455" s="318"/>
      <c r="D455" s="161">
        <f>PRODUCT(Лист1!G226,$A$206)</f>
        <v>0.36249999999999999</v>
      </c>
      <c r="E455" s="292">
        <f>Лист1!H226</f>
        <v>0</v>
      </c>
      <c r="F455" s="236">
        <f t="shared" ref="F455" si="22">D455*E455</f>
        <v>0</v>
      </c>
      <c r="J455" s="761">
        <f t="shared" si="20"/>
        <v>0</v>
      </c>
    </row>
    <row r="456" spans="1:10" ht="18.75" x14ac:dyDescent="0.25">
      <c r="A456" s="633" t="s">
        <v>31</v>
      </c>
      <c r="B456" s="634"/>
      <c r="C456" s="634"/>
      <c r="D456" s="634"/>
      <c r="E456" s="635"/>
      <c r="F456" s="777">
        <f>SUM(F210:F455)</f>
        <v>296887.5</v>
      </c>
    </row>
    <row r="457" spans="1:10" x14ac:dyDescent="0.25">
      <c r="E457" s="160"/>
    </row>
  </sheetData>
  <mergeCells count="144">
    <mergeCell ref="I91:I93"/>
    <mergeCell ref="B94:B95"/>
    <mergeCell ref="D94:D95"/>
    <mergeCell ref="E94:E95"/>
    <mergeCell ref="F94:F95"/>
    <mergeCell ref="G94:G95"/>
    <mergeCell ref="I94:I95"/>
    <mergeCell ref="A94:A95"/>
    <mergeCell ref="F38:F39"/>
    <mergeCell ref="B40:C40"/>
    <mergeCell ref="B41:C41"/>
    <mergeCell ref="B42:C42"/>
    <mergeCell ref="E38:E39"/>
    <mergeCell ref="A103:H103"/>
    <mergeCell ref="A104:A106"/>
    <mergeCell ref="B104:C106"/>
    <mergeCell ref="D104:F104"/>
    <mergeCell ref="D105:D106"/>
    <mergeCell ref="A45:B45"/>
    <mergeCell ref="A46:B46"/>
    <mergeCell ref="A47:B47"/>
    <mergeCell ref="A48:B48"/>
    <mergeCell ref="A49:B49"/>
    <mergeCell ref="A51:F51"/>
    <mergeCell ref="B91:B93"/>
    <mergeCell ref="D91:D93"/>
    <mergeCell ref="E91:F91"/>
    <mergeCell ref="G91:G93"/>
    <mergeCell ref="A89:F89"/>
    <mergeCell ref="E105:E106"/>
    <mergeCell ref="F105:F106"/>
    <mergeCell ref="A101:F101"/>
    <mergeCell ref="H114:H115"/>
    <mergeCell ref="G114:G115"/>
    <mergeCell ref="F114:F115"/>
    <mergeCell ref="E114:E115"/>
    <mergeCell ref="D114:D115"/>
    <mergeCell ref="D113:H113"/>
    <mergeCell ref="A112:H112"/>
    <mergeCell ref="G148:G149"/>
    <mergeCell ref="A137:F137"/>
    <mergeCell ref="B116:C116"/>
    <mergeCell ref="A148:B149"/>
    <mergeCell ref="B113:C115"/>
    <mergeCell ref="A113:A115"/>
    <mergeCell ref="F126:F127"/>
    <mergeCell ref="G157:G158"/>
    <mergeCell ref="G167:G168"/>
    <mergeCell ref="A4:E4"/>
    <mergeCell ref="A5:E5"/>
    <mergeCell ref="A6:E6"/>
    <mergeCell ref="G23:G24"/>
    <mergeCell ref="A155:F155"/>
    <mergeCell ref="A157:A158"/>
    <mergeCell ref="B157:B158"/>
    <mergeCell ref="D157:D158"/>
    <mergeCell ref="E157:E158"/>
    <mergeCell ref="F157:F158"/>
    <mergeCell ref="A135:E135"/>
    <mergeCell ref="A145:F145"/>
    <mergeCell ref="D148:D149"/>
    <mergeCell ref="B37:C39"/>
    <mergeCell ref="D37:E37"/>
    <mergeCell ref="D38:D39"/>
    <mergeCell ref="B107:C107"/>
    <mergeCell ref="A124:F124"/>
    <mergeCell ref="A126:A127"/>
    <mergeCell ref="B126:B127"/>
    <mergeCell ref="D126:D127"/>
    <mergeCell ref="E126:E127"/>
    <mergeCell ref="A1:H1"/>
    <mergeCell ref="A19:B19"/>
    <mergeCell ref="A16:F16"/>
    <mergeCell ref="A7:E7"/>
    <mergeCell ref="A18:F18"/>
    <mergeCell ref="G20:G22"/>
    <mergeCell ref="I20:I22"/>
    <mergeCell ref="A20:A22"/>
    <mergeCell ref="B20:B22"/>
    <mergeCell ref="D20:D22"/>
    <mergeCell ref="D9:E9"/>
    <mergeCell ref="D10:E10"/>
    <mergeCell ref="D11:E11"/>
    <mergeCell ref="D12:E12"/>
    <mergeCell ref="D14:E14"/>
    <mergeCell ref="D8:E8"/>
    <mergeCell ref="E20:F20"/>
    <mergeCell ref="A204:E204"/>
    <mergeCell ref="A175:A176"/>
    <mergeCell ref="B175:B176"/>
    <mergeCell ref="D175:D176"/>
    <mergeCell ref="E175:E176"/>
    <mergeCell ref="F175:F176"/>
    <mergeCell ref="A164:F164"/>
    <mergeCell ref="A165:F165"/>
    <mergeCell ref="A167:A168"/>
    <mergeCell ref="B167:B168"/>
    <mergeCell ref="D167:D168"/>
    <mergeCell ref="E167:E168"/>
    <mergeCell ref="F167:F168"/>
    <mergeCell ref="A173:F173"/>
    <mergeCell ref="A151:B151"/>
    <mergeCell ref="A154:B154"/>
    <mergeCell ref="A456:E456"/>
    <mergeCell ref="B3:G3"/>
    <mergeCell ref="E54:E55"/>
    <mergeCell ref="F54:F55"/>
    <mergeCell ref="A56:B56"/>
    <mergeCell ref="A52:F52"/>
    <mergeCell ref="A54:B55"/>
    <mergeCell ref="D54:D55"/>
    <mergeCell ref="G54:G55"/>
    <mergeCell ref="A205:F205"/>
    <mergeCell ref="A206:F206"/>
    <mergeCell ref="A207:A208"/>
    <mergeCell ref="B207:B208"/>
    <mergeCell ref="D207:D208"/>
    <mergeCell ref="E207:E208"/>
    <mergeCell ref="F207:F208"/>
    <mergeCell ref="A172:F172"/>
    <mergeCell ref="A150:B150"/>
    <mergeCell ref="A36:H36"/>
    <mergeCell ref="A37:A39"/>
    <mergeCell ref="A152:B152"/>
    <mergeCell ref="A153:B153"/>
    <mergeCell ref="B34:C34"/>
    <mergeCell ref="B35:C35"/>
    <mergeCell ref="A27:H27"/>
    <mergeCell ref="I23:I24"/>
    <mergeCell ref="A23:A24"/>
    <mergeCell ref="B23:B24"/>
    <mergeCell ref="D23:D24"/>
    <mergeCell ref="E23:E24"/>
    <mergeCell ref="F23:F24"/>
    <mergeCell ref="B32:C32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8" max="16383" man="1"/>
    <brk id="16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26"/>
  <sheetViews>
    <sheetView view="pageBreakPreview" workbookViewId="0">
      <selection activeCell="E119" sqref="C119:E119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15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15.12. 2023 № 98-ОС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15"/>
    </row>
    <row r="3" spans="1:5" x14ac:dyDescent="0.25">
      <c r="A3" s="616" t="s">
        <v>124</v>
      </c>
      <c r="B3" s="616"/>
      <c r="C3" s="616"/>
      <c r="D3" s="616"/>
      <c r="E3" s="616"/>
    </row>
    <row r="4" spans="1:5" ht="12.6" customHeight="1" x14ac:dyDescent="0.25">
      <c r="A4" s="617" t="s">
        <v>148</v>
      </c>
      <c r="B4" s="617"/>
      <c r="C4" s="617"/>
      <c r="D4" s="617"/>
      <c r="E4" s="617"/>
    </row>
    <row r="5" spans="1:5" ht="45" x14ac:dyDescent="0.25">
      <c r="A5" s="123" t="s">
        <v>125</v>
      </c>
      <c r="B5" s="62" t="s">
        <v>126</v>
      </c>
      <c r="C5" s="123" t="s">
        <v>127</v>
      </c>
      <c r="D5" s="123" t="s">
        <v>128</v>
      </c>
      <c r="E5" s="123" t="s">
        <v>129</v>
      </c>
    </row>
    <row r="6" spans="1:5" x14ac:dyDescent="0.25">
      <c r="A6" s="124">
        <v>1</v>
      </c>
      <c r="B6" s="124">
        <v>2</v>
      </c>
      <c r="C6" s="124">
        <v>3</v>
      </c>
      <c r="D6" s="124">
        <v>4</v>
      </c>
      <c r="E6" s="124">
        <v>5</v>
      </c>
    </row>
    <row r="7" spans="1:5" ht="19.5" customHeight="1" x14ac:dyDescent="0.25">
      <c r="A7" s="692" t="s">
        <v>123</v>
      </c>
      <c r="B7" s="624" t="s">
        <v>152</v>
      </c>
      <c r="C7" s="618" t="s">
        <v>130</v>
      </c>
      <c r="D7" s="619"/>
      <c r="E7" s="620"/>
    </row>
    <row r="8" spans="1:5" ht="14.45" customHeight="1" x14ac:dyDescent="0.25">
      <c r="A8" s="692"/>
      <c r="B8" s="624"/>
      <c r="C8" s="621" t="s">
        <v>131</v>
      </c>
      <c r="D8" s="622"/>
      <c r="E8" s="623"/>
    </row>
    <row r="9" spans="1:5" ht="12" customHeight="1" x14ac:dyDescent="0.25">
      <c r="A9" s="692"/>
      <c r="B9" s="624"/>
      <c r="C9" s="101" t="s">
        <v>138</v>
      </c>
      <c r="D9" s="125" t="s">
        <v>132</v>
      </c>
      <c r="E9" s="218">
        <f>'таланты+инициативы0,275'!D26</f>
        <v>1.54</v>
      </c>
    </row>
    <row r="10" spans="1:5" ht="12" customHeight="1" x14ac:dyDescent="0.25">
      <c r="A10" s="692"/>
      <c r="B10" s="624"/>
      <c r="C10" s="101" t="s">
        <v>91</v>
      </c>
      <c r="D10" s="126" t="s">
        <v>132</v>
      </c>
      <c r="E10" s="218">
        <f>'таланты+инициативы0,275'!D25</f>
        <v>0.27500000000000002</v>
      </c>
    </row>
    <row r="11" spans="1:5" ht="12" customHeight="1" x14ac:dyDescent="0.25">
      <c r="A11" s="692"/>
      <c r="B11" s="624"/>
      <c r="C11" s="609" t="s">
        <v>142</v>
      </c>
      <c r="D11" s="610"/>
      <c r="E11" s="611"/>
    </row>
    <row r="12" spans="1:5" ht="15.75" customHeight="1" x14ac:dyDescent="0.25">
      <c r="A12" s="692"/>
      <c r="B12" s="624"/>
      <c r="C12" s="113" t="s">
        <v>318</v>
      </c>
      <c r="D12" s="94" t="s">
        <v>39</v>
      </c>
      <c r="E12" s="217">
        <f>'таланты+инициативы0,275'!E49</f>
        <v>0.27500000000000002</v>
      </c>
    </row>
    <row r="13" spans="1:5" ht="12" customHeight="1" x14ac:dyDescent="0.25">
      <c r="A13" s="692"/>
      <c r="B13" s="624"/>
      <c r="C13" s="113" t="s">
        <v>319</v>
      </c>
      <c r="D13" s="94" t="s">
        <v>39</v>
      </c>
      <c r="E13" s="217">
        <f>'таланты+инициативы0,275'!E50</f>
        <v>0.27500000000000002</v>
      </c>
    </row>
    <row r="14" spans="1:5" ht="13.5" customHeight="1" x14ac:dyDescent="0.25">
      <c r="A14" s="692"/>
      <c r="B14" s="624"/>
      <c r="C14" s="113" t="s">
        <v>320</v>
      </c>
      <c r="D14" s="94" t="s">
        <v>39</v>
      </c>
      <c r="E14" s="217">
        <f>'таланты+инициативы0,275'!E51</f>
        <v>0.27500000000000002</v>
      </c>
    </row>
    <row r="15" spans="1:5" ht="22.9" customHeight="1" x14ac:dyDescent="0.25">
      <c r="A15" s="692"/>
      <c r="B15" s="624"/>
      <c r="C15" s="612" t="s">
        <v>143</v>
      </c>
      <c r="D15" s="613"/>
      <c r="E15" s="614"/>
    </row>
    <row r="16" spans="1:5" ht="18.75" customHeight="1" x14ac:dyDescent="0.25">
      <c r="A16" s="692"/>
      <c r="B16" s="624"/>
      <c r="C16" s="121" t="str">
        <f>'таланты+инициативы0,275'!A60</f>
        <v>Проезд подростков 6 чел</v>
      </c>
      <c r="D16" s="338" t="str">
        <f>'таланты+инициативы0,275'!D60</f>
        <v>ед</v>
      </c>
      <c r="E16" s="85">
        <f>'таланты+инициативы0,275'!E60</f>
        <v>6</v>
      </c>
    </row>
    <row r="17" spans="1:5" ht="12" customHeight="1" x14ac:dyDescent="0.25">
      <c r="A17" s="692"/>
      <c r="B17" s="624"/>
      <c r="C17" s="121" t="str">
        <f>'таланты+инициативы0,275'!A61</f>
        <v>Суточные подростки</v>
      </c>
      <c r="D17" s="338" t="str">
        <f>'таланты+инициативы0,275'!D61</f>
        <v>сут</v>
      </c>
      <c r="E17" s="85">
        <f>'таланты+инициативы0,275'!E61</f>
        <v>12</v>
      </c>
    </row>
    <row r="18" spans="1:5" ht="12" customHeight="1" x14ac:dyDescent="0.25">
      <c r="A18" s="692"/>
      <c r="B18" s="624"/>
      <c r="C18" s="121" t="str">
        <f>'таланты+инициативы0,275'!A62</f>
        <v>Проживание подростки</v>
      </c>
      <c r="D18" s="338" t="str">
        <f>'таланты+инициативы0,275'!D62</f>
        <v>сут</v>
      </c>
      <c r="E18" s="85">
        <f>'таланты+инициативы0,275'!E62</f>
        <v>6</v>
      </c>
    </row>
    <row r="19" spans="1:5" ht="12" customHeight="1" x14ac:dyDescent="0.25">
      <c r="A19" s="692"/>
      <c r="B19" s="624"/>
      <c r="C19" s="121" t="str">
        <f>'таланты+инициативы0,275'!A64</f>
        <v>Проезд 6 чел</v>
      </c>
      <c r="D19" s="338" t="str">
        <f>'таланты+инициативы0,275'!D64</f>
        <v>ед</v>
      </c>
      <c r="E19" s="85">
        <f>'таланты+инициативы0,275'!E64</f>
        <v>6</v>
      </c>
    </row>
    <row r="20" spans="1:5" ht="12" customHeight="1" x14ac:dyDescent="0.25">
      <c r="A20" s="692"/>
      <c r="B20" s="624"/>
      <c r="C20" s="121" t="str">
        <f>'таланты+инициативы0,275'!A65</f>
        <v>Суточные</v>
      </c>
      <c r="D20" s="338" t="str">
        <f>'таланты+инициативы0,275'!D65</f>
        <v>сут</v>
      </c>
      <c r="E20" s="85">
        <f>'таланты+инициативы0,275'!E65</f>
        <v>12</v>
      </c>
    </row>
    <row r="21" spans="1:5" ht="12" customHeight="1" x14ac:dyDescent="0.25">
      <c r="A21" s="692"/>
      <c r="B21" s="624"/>
      <c r="C21" s="121" t="str">
        <f>'таланты+инициативы0,275'!A66</f>
        <v>Проживание</v>
      </c>
      <c r="D21" s="338" t="str">
        <f>'таланты+инициативы0,275'!D66</f>
        <v>сут</v>
      </c>
      <c r="E21" s="85">
        <f>'таланты+инициативы0,275'!E66</f>
        <v>12</v>
      </c>
    </row>
    <row r="22" spans="1:5" ht="12" customHeight="1" x14ac:dyDescent="0.25">
      <c r="A22" s="692"/>
      <c r="B22" s="624"/>
      <c r="C22" s="121" t="str">
        <f>'таланты+инициативы0,275'!A68</f>
        <v>Проезд (10 чел)</v>
      </c>
      <c r="D22" s="338" t="str">
        <f>'таланты+инициативы0,275'!D68</f>
        <v>ед</v>
      </c>
      <c r="E22" s="85">
        <f>'таланты+инициативы0,275'!E68</f>
        <v>10</v>
      </c>
    </row>
    <row r="23" spans="1:5" ht="12" customHeight="1" x14ac:dyDescent="0.25">
      <c r="A23" s="692"/>
      <c r="B23" s="624"/>
      <c r="C23" s="121" t="str">
        <f>'таланты+инициативы0,275'!A69</f>
        <v>Суточные</v>
      </c>
      <c r="D23" s="338" t="str">
        <f>'таланты+инициативы0,275'!D69</f>
        <v>сут</v>
      </c>
      <c r="E23" s="85">
        <f>'таланты+инициативы0,275'!E69</f>
        <v>50</v>
      </c>
    </row>
    <row r="24" spans="1:5" ht="12" customHeight="1" x14ac:dyDescent="0.25">
      <c r="A24" s="692"/>
      <c r="B24" s="624"/>
      <c r="C24" s="121" t="str">
        <f>'таланты+инициативы0,275'!A70</f>
        <v>Проживание</v>
      </c>
      <c r="D24" s="338" t="str">
        <f>'таланты+инициативы0,275'!D70</f>
        <v>сут</v>
      </c>
      <c r="E24" s="85">
        <f>'таланты+инициативы0,275'!E70</f>
        <v>40</v>
      </c>
    </row>
    <row r="25" spans="1:5" ht="12" customHeight="1" x14ac:dyDescent="0.25">
      <c r="A25" s="692"/>
      <c r="B25" s="624"/>
      <c r="C25" s="121" t="str">
        <f>'таланты+инициативы0,275'!A71</f>
        <v>Расходные материалы к мероприятиям</v>
      </c>
      <c r="D25" s="338">
        <f>'таланты+инициативы0,275'!D71</f>
        <v>0</v>
      </c>
      <c r="E25" s="85">
        <f>'таланты+инициативы0,275'!E71</f>
        <v>150</v>
      </c>
    </row>
    <row r="26" spans="1:5" ht="12" customHeight="1" x14ac:dyDescent="0.25">
      <c r="A26" s="692"/>
      <c r="B26" s="624"/>
      <c r="C26" s="121" t="str">
        <f>'таланты+инициативы0,275'!A72</f>
        <v>Наградная продукция к мероприям</v>
      </c>
      <c r="D26" s="338" t="str">
        <f>'таланты+инициативы0,275'!D72</f>
        <v>ед</v>
      </c>
      <c r="E26" s="85">
        <f>'таланты+инициативы0,275'!E72</f>
        <v>200</v>
      </c>
    </row>
    <row r="27" spans="1:5" ht="12" customHeight="1" x14ac:dyDescent="0.25">
      <c r="A27" s="692"/>
      <c r="B27" s="624"/>
      <c r="C27" s="121" t="str">
        <f>'таланты+инициативы0,275'!A73</f>
        <v>Призовой фонд на мероприятие Живая сталь</v>
      </c>
      <c r="D27" s="338" t="str">
        <f>'таланты+инициативы0,275'!D73</f>
        <v>ед</v>
      </c>
      <c r="E27" s="85">
        <f>'таланты+инициативы0,275'!E73</f>
        <v>50</v>
      </c>
    </row>
    <row r="28" spans="1:5" ht="12" customHeight="1" x14ac:dyDescent="0.25">
      <c r="A28" s="692"/>
      <c r="B28" s="624"/>
      <c r="C28" s="627" t="s">
        <v>133</v>
      </c>
      <c r="D28" s="628"/>
      <c r="E28" s="629"/>
    </row>
    <row r="29" spans="1:5" ht="12" customHeight="1" x14ac:dyDescent="0.25">
      <c r="A29" s="692"/>
      <c r="B29" s="624"/>
      <c r="C29" s="627" t="s">
        <v>134</v>
      </c>
      <c r="D29" s="628"/>
      <c r="E29" s="629"/>
    </row>
    <row r="30" spans="1:5" ht="12" customHeight="1" x14ac:dyDescent="0.25">
      <c r="A30" s="692"/>
      <c r="B30" s="624"/>
      <c r="C30" s="127" t="str">
        <f>'натур показатели патриотика'!C52</f>
        <v>Теплоэнергия</v>
      </c>
      <c r="D30" s="128" t="str">
        <f>'натур показатели патриотика'!D52</f>
        <v>Гкал</v>
      </c>
      <c r="E30" s="129">
        <f>'таланты+инициативы0,275'!D107</f>
        <v>15.125000000000002</v>
      </c>
    </row>
    <row r="31" spans="1:5" ht="12" customHeight="1" x14ac:dyDescent="0.25">
      <c r="A31" s="692"/>
      <c r="B31" s="624"/>
      <c r="C31" s="127" t="str">
        <f>'натур показатели патриотика'!C53</f>
        <v xml:space="preserve">Водоснабжение </v>
      </c>
      <c r="D31" s="128" t="str">
        <f>'натур показатели патриотика'!D53</f>
        <v>м2</v>
      </c>
      <c r="E31" s="129">
        <f>'таланты+инициативы0,275'!D108</f>
        <v>29.232500000000002</v>
      </c>
    </row>
    <row r="32" spans="1:5" ht="12" customHeight="1" x14ac:dyDescent="0.25">
      <c r="A32" s="692"/>
      <c r="B32" s="624"/>
      <c r="C32" s="127" t="str">
        <f>'натур показатели патриотика'!C54</f>
        <v>Водоотведение (септик)</v>
      </c>
      <c r="D32" s="128" t="str">
        <f>'натур показатели патриотика'!D54</f>
        <v>м3</v>
      </c>
      <c r="E32" s="129">
        <f>'таланты+инициативы0,275'!D109</f>
        <v>0.27500000000000002</v>
      </c>
    </row>
    <row r="33" spans="1:5" ht="12" customHeight="1" x14ac:dyDescent="0.25">
      <c r="A33" s="692"/>
      <c r="B33" s="624"/>
      <c r="C33" s="127" t="str">
        <f>'натур показатели патриотика'!C55</f>
        <v>Электроэнергия</v>
      </c>
      <c r="D33" s="128" t="str">
        <f>'натур показатели патриотика'!D55</f>
        <v>МВт час.</v>
      </c>
      <c r="E33" s="129">
        <f>'таланты+инициативы0,275'!D110</f>
        <v>1.6500000000000001</v>
      </c>
    </row>
    <row r="34" spans="1:5" ht="12" customHeight="1" x14ac:dyDescent="0.25">
      <c r="A34" s="692"/>
      <c r="B34" s="624"/>
      <c r="C34" s="127" t="str">
        <f>'натур показатели патриотика'!C56</f>
        <v>ТКО</v>
      </c>
      <c r="D34" s="128" t="str">
        <f>'натур показатели патриотика'!D56</f>
        <v>договор</v>
      </c>
      <c r="E34" s="129">
        <f>'таланты+инициативы0,275'!D111</f>
        <v>2.4750000000000001</v>
      </c>
    </row>
    <row r="35" spans="1:5" ht="12" customHeight="1" x14ac:dyDescent="0.25">
      <c r="A35" s="692"/>
      <c r="B35" s="624"/>
      <c r="C35" s="127" t="str">
        <f>'натур показатели патриотика'!C57</f>
        <v>Электроэнергия (резерв)</v>
      </c>
      <c r="D35" s="128" t="str">
        <f>'натур показатели патриотика'!D57</f>
        <v>МВт час.</v>
      </c>
      <c r="E35" s="129">
        <f>'таланты+инициативы0,275'!D112</f>
        <v>0.27500000000000002</v>
      </c>
    </row>
    <row r="36" spans="1:5" ht="12" customHeight="1" x14ac:dyDescent="0.25">
      <c r="A36" s="692"/>
      <c r="B36" s="624"/>
      <c r="C36" s="630" t="s">
        <v>135</v>
      </c>
      <c r="D36" s="631"/>
      <c r="E36" s="632"/>
    </row>
    <row r="37" spans="1:5" ht="12" customHeight="1" x14ac:dyDescent="0.25">
      <c r="A37" s="692"/>
      <c r="B37" s="624"/>
      <c r="C37" s="732" t="str">
        <f>'таланты+инициативы0,275'!A154</f>
        <v xml:space="preserve">Уборка территории от снега </v>
      </c>
      <c r="D37" s="128" t="s">
        <v>22</v>
      </c>
      <c r="E37" s="240">
        <f>'таланты+инициативы0,275'!D154</f>
        <v>1.1000000000000001</v>
      </c>
    </row>
    <row r="38" spans="1:5" ht="12" customHeight="1" x14ac:dyDescent="0.25">
      <c r="A38" s="692"/>
      <c r="B38" s="624"/>
      <c r="C38" s="732" t="str">
        <f>'таланты+инициативы0,275'!A155</f>
        <v>Профилактическая дезинфекция, дератизация</v>
      </c>
      <c r="D38" s="128" t="s">
        <v>22</v>
      </c>
      <c r="E38" s="240">
        <f>'таланты+инициативы0,275'!D155</f>
        <v>1.1000000000000001</v>
      </c>
    </row>
    <row r="39" spans="1:5" ht="12" customHeight="1" x14ac:dyDescent="0.25">
      <c r="A39" s="692"/>
      <c r="B39" s="624"/>
      <c r="C39" s="732" t="str">
        <f>'таланты+инициативы0,275'!A156</f>
        <v>Обслуживание системы видеонаблюдения</v>
      </c>
      <c r="D39" s="128" t="s">
        <v>22</v>
      </c>
      <c r="E39" s="240">
        <f>'таланты+инициативы0,275'!D156</f>
        <v>3.3000000000000003</v>
      </c>
    </row>
    <row r="40" spans="1:5" ht="12" customHeight="1" x14ac:dyDescent="0.25">
      <c r="A40" s="692"/>
      <c r="B40" s="624"/>
      <c r="C40" s="732" t="str">
        <f>'таланты+инициативы0,275'!A157</f>
        <v>Комплексное обслуживание системы тепловодоснабжения и конструктивных элементов здания</v>
      </c>
      <c r="D40" s="128" t="s">
        <v>22</v>
      </c>
      <c r="E40" s="240">
        <f>'таланты+инициативы0,275'!D157</f>
        <v>0.27500000000000002</v>
      </c>
    </row>
    <row r="41" spans="1:5" ht="12" customHeight="1" x14ac:dyDescent="0.25">
      <c r="A41" s="692"/>
      <c r="B41" s="624"/>
      <c r="C41" s="732" t="str">
        <f>'таланты+инициативы0,275'!A158</f>
        <v>Договор осмотр технического состояния автомобиля</v>
      </c>
      <c r="D41" s="128" t="s">
        <v>22</v>
      </c>
      <c r="E41" s="240">
        <f>'таланты+инициативы0,275'!D158</f>
        <v>68.2</v>
      </c>
    </row>
    <row r="42" spans="1:5" ht="12" customHeight="1" x14ac:dyDescent="0.25">
      <c r="A42" s="692"/>
      <c r="B42" s="624"/>
      <c r="C42" s="732" t="str">
        <f>'таланты+инициативы0,275'!A159</f>
        <v>услуги автосервиса</v>
      </c>
      <c r="D42" s="128" t="s">
        <v>22</v>
      </c>
      <c r="E42" s="240">
        <f>'таланты+инициативы0,275'!D159</f>
        <v>2.75</v>
      </c>
    </row>
    <row r="43" spans="1:5" ht="14.45" customHeight="1" x14ac:dyDescent="0.25">
      <c r="A43" s="692"/>
      <c r="B43" s="624"/>
      <c r="C43" s="732" t="str">
        <f>'таланты+инициативы0,275'!A160</f>
        <v>Возмещение мед осмотра (112/212)</v>
      </c>
      <c r="D43" s="128" t="s">
        <v>22</v>
      </c>
      <c r="E43" s="240">
        <f>'таланты+инициативы0,275'!D160</f>
        <v>0.55000000000000004</v>
      </c>
    </row>
    <row r="44" spans="1:5" ht="14.45" customHeight="1" x14ac:dyDescent="0.25">
      <c r="A44" s="692"/>
      <c r="B44" s="624"/>
      <c r="C44" s="732" t="str">
        <f>'таланты+инициативы0,275'!A161</f>
        <v>Услуги СЕМИС подписка</v>
      </c>
      <c r="D44" s="128" t="s">
        <v>22</v>
      </c>
      <c r="E44" s="240">
        <f>'таланты+инициативы0,275'!D161</f>
        <v>0.27500000000000002</v>
      </c>
    </row>
    <row r="45" spans="1:5" ht="14.45" customHeight="1" x14ac:dyDescent="0.25">
      <c r="A45" s="692"/>
      <c r="B45" s="624"/>
      <c r="C45" s="732" t="str">
        <f>'таланты+инициативы0,275'!A162</f>
        <v>Предрейсовое медицинское обследование 496 раз*89руб</v>
      </c>
      <c r="D45" s="128" t="s">
        <v>22</v>
      </c>
      <c r="E45" s="240">
        <f>'таланты+инициативы0,275'!D162</f>
        <v>136.4</v>
      </c>
    </row>
    <row r="46" spans="1:5" ht="14.45" customHeight="1" x14ac:dyDescent="0.25">
      <c r="A46" s="692"/>
      <c r="B46" s="624"/>
      <c r="C46" s="732" t="str">
        <f>'таланты+инициативы0,275'!A163</f>
        <v>Услуги охраны ; Обслуживание систем охранных средств сигнализации (тревожная кнопка); Услуги мониторинга пожарной сигнализации через пульт (выезд по тревоге)</v>
      </c>
      <c r="D46" s="128" t="s">
        <v>22</v>
      </c>
      <c r="E46" s="240">
        <f>'таланты+инициативы0,275'!D163</f>
        <v>3.3000000000000003</v>
      </c>
    </row>
    <row r="47" spans="1:5" ht="14.45" customHeight="1" x14ac:dyDescent="0.25">
      <c r="A47" s="692"/>
      <c r="B47" s="624"/>
      <c r="C47" s="732" t="str">
        <f>'таланты+инициативы0,275'!A164</f>
        <v>Страховая премия по полису ОСАГО за УАЗ</v>
      </c>
      <c r="D47" s="128" t="s">
        <v>22</v>
      </c>
      <c r="E47" s="240">
        <f>'таланты+инициативы0,275'!D164</f>
        <v>0.27500000000000002</v>
      </c>
    </row>
    <row r="48" spans="1:5" ht="14.45" customHeight="1" x14ac:dyDescent="0.25">
      <c r="A48" s="692"/>
      <c r="B48" s="624"/>
      <c r="C48" s="732" t="str">
        <f>'таланты+инициативы0,275'!A165</f>
        <v>Приобретение программного обеспечения</v>
      </c>
      <c r="D48" s="128" t="s">
        <v>22</v>
      </c>
      <c r="E48" s="240">
        <f>'таланты+инициативы0,275'!D165</f>
        <v>1.1000000000000001</v>
      </c>
    </row>
    <row r="49" spans="1:5" ht="14.45" customHeight="1" x14ac:dyDescent="0.25">
      <c r="A49" s="692"/>
      <c r="B49" s="624"/>
      <c r="C49" s="732" t="str">
        <f>'таланты+инициативы0,275'!A166</f>
        <v>Оплата пени, штрафов (853/291)</v>
      </c>
      <c r="D49" s="128" t="s">
        <v>22</v>
      </c>
      <c r="E49" s="240">
        <f>'таланты+инициативы0,275'!D166</f>
        <v>1.375</v>
      </c>
    </row>
    <row r="50" spans="1:5" ht="15" hidden="1" customHeight="1" x14ac:dyDescent="0.25">
      <c r="A50" s="692"/>
      <c r="B50" s="624"/>
      <c r="C50" s="239" t="e">
        <f>'таланты+инициативы0,275'!#REF!</f>
        <v>#REF!</v>
      </c>
      <c r="D50" s="128" t="s">
        <v>22</v>
      </c>
      <c r="E50" s="240" t="e">
        <f>'таланты+инициативы0,275'!#REF!</f>
        <v>#REF!</v>
      </c>
    </row>
    <row r="51" spans="1:5" ht="15" hidden="1" customHeight="1" x14ac:dyDescent="0.25">
      <c r="A51" s="692"/>
      <c r="B51" s="624"/>
      <c r="C51" s="239" t="e">
        <f>'таланты+инициативы0,275'!#REF!</f>
        <v>#REF!</v>
      </c>
      <c r="D51" s="128" t="s">
        <v>22</v>
      </c>
      <c r="E51" s="240" t="e">
        <f>'таланты+инициативы0,275'!#REF!</f>
        <v>#REF!</v>
      </c>
    </row>
    <row r="52" spans="1:5" ht="15" hidden="1" customHeight="1" x14ac:dyDescent="0.25">
      <c r="A52" s="692"/>
      <c r="B52" s="624"/>
      <c r="C52" s="239" t="e">
        <f>'таланты+инициативы0,275'!#REF!</f>
        <v>#REF!</v>
      </c>
      <c r="D52" s="128" t="s">
        <v>22</v>
      </c>
      <c r="E52" s="240" t="e">
        <f>'таланты+инициативы0,275'!#REF!</f>
        <v>#REF!</v>
      </c>
    </row>
    <row r="53" spans="1:5" ht="15" hidden="1" customHeight="1" x14ac:dyDescent="0.25">
      <c r="A53" s="692"/>
      <c r="B53" s="624"/>
      <c r="C53" s="239" t="e">
        <f>'таланты+инициативы0,275'!#REF!</f>
        <v>#REF!</v>
      </c>
      <c r="D53" s="128" t="s">
        <v>22</v>
      </c>
      <c r="E53" s="240" t="e">
        <f>'таланты+инициативы0,275'!#REF!</f>
        <v>#REF!</v>
      </c>
    </row>
    <row r="54" spans="1:5" ht="15" hidden="1" customHeight="1" x14ac:dyDescent="0.25">
      <c r="A54" s="692"/>
      <c r="B54" s="624"/>
      <c r="C54" s="239" t="e">
        <f>'таланты+инициативы0,275'!#REF!</f>
        <v>#REF!</v>
      </c>
      <c r="D54" s="128" t="s">
        <v>22</v>
      </c>
      <c r="E54" s="240" t="e">
        <f>'таланты+инициативы0,275'!#REF!</f>
        <v>#REF!</v>
      </c>
    </row>
    <row r="55" spans="1:5" ht="15" hidden="1" customHeight="1" x14ac:dyDescent="0.25">
      <c r="A55" s="692"/>
      <c r="B55" s="624"/>
      <c r="C55" s="239" t="e">
        <f>'таланты+инициативы0,275'!#REF!</f>
        <v>#REF!</v>
      </c>
      <c r="D55" s="128" t="s">
        <v>22</v>
      </c>
      <c r="E55" s="240" t="e">
        <f>'таланты+инициативы0,275'!#REF!</f>
        <v>#REF!</v>
      </c>
    </row>
    <row r="56" spans="1:5" ht="15" hidden="1" customHeight="1" x14ac:dyDescent="0.25">
      <c r="A56" s="692"/>
      <c r="B56" s="624"/>
      <c r="C56" s="239" t="e">
        <f>'таланты+инициативы0,275'!#REF!</f>
        <v>#REF!</v>
      </c>
      <c r="D56" s="128" t="s">
        <v>22</v>
      </c>
      <c r="E56" s="240" t="e">
        <f>'таланты+инициативы0,275'!#REF!</f>
        <v>#REF!</v>
      </c>
    </row>
    <row r="57" spans="1:5" ht="15" hidden="1" customHeight="1" x14ac:dyDescent="0.25">
      <c r="A57" s="692"/>
      <c r="B57" s="624"/>
      <c r="C57" s="239" t="e">
        <f>'таланты+инициативы0,275'!#REF!</f>
        <v>#REF!</v>
      </c>
      <c r="D57" s="128" t="s">
        <v>22</v>
      </c>
      <c r="E57" s="240" t="e">
        <f>'таланты+инициативы0,275'!#REF!</f>
        <v>#REF!</v>
      </c>
    </row>
    <row r="58" spans="1:5" ht="15" hidden="1" customHeight="1" x14ac:dyDescent="0.25">
      <c r="A58" s="692"/>
      <c r="B58" s="624"/>
      <c r="C58" s="239" t="e">
        <f>'таланты+инициативы0,275'!#REF!</f>
        <v>#REF!</v>
      </c>
      <c r="D58" s="128" t="s">
        <v>22</v>
      </c>
      <c r="E58" s="240" t="e">
        <f>'таланты+инициативы0,275'!#REF!</f>
        <v>#REF!</v>
      </c>
    </row>
    <row r="59" spans="1:5" ht="15" hidden="1" customHeight="1" x14ac:dyDescent="0.25">
      <c r="A59" s="692"/>
      <c r="B59" s="624"/>
      <c r="C59" s="239" t="e">
        <f>'таланты+инициативы0,275'!#REF!</f>
        <v>#REF!</v>
      </c>
      <c r="D59" s="128" t="s">
        <v>22</v>
      </c>
      <c r="E59" s="240" t="e">
        <f>'таланты+инициативы0,275'!#REF!</f>
        <v>#REF!</v>
      </c>
    </row>
    <row r="60" spans="1:5" ht="15" hidden="1" customHeight="1" x14ac:dyDescent="0.25">
      <c r="A60" s="692"/>
      <c r="B60" s="624"/>
      <c r="C60" s="239" t="e">
        <f>'таланты+инициативы0,275'!#REF!</f>
        <v>#REF!</v>
      </c>
      <c r="D60" s="128" t="s">
        <v>22</v>
      </c>
      <c r="E60" s="240" t="e">
        <f>'таланты+инициативы0,275'!#REF!</f>
        <v>#REF!</v>
      </c>
    </row>
    <row r="61" spans="1:5" ht="15" hidden="1" customHeight="1" x14ac:dyDescent="0.25">
      <c r="A61" s="692"/>
      <c r="B61" s="624"/>
      <c r="C61" s="239" t="e">
        <f>'таланты+инициативы0,275'!#REF!</f>
        <v>#REF!</v>
      </c>
      <c r="D61" s="128" t="s">
        <v>22</v>
      </c>
      <c r="E61" s="240" t="e">
        <f>'таланты+инициативы0,275'!#REF!</f>
        <v>#REF!</v>
      </c>
    </row>
    <row r="62" spans="1:5" ht="15" hidden="1" customHeight="1" x14ac:dyDescent="0.25">
      <c r="A62" s="692"/>
      <c r="B62" s="624"/>
      <c r="C62" s="239" t="e">
        <f>'таланты+инициативы0,275'!#REF!</f>
        <v>#REF!</v>
      </c>
      <c r="D62" s="128" t="s">
        <v>22</v>
      </c>
      <c r="E62" s="240" t="e">
        <f>'таланты+инициативы0,275'!#REF!</f>
        <v>#REF!</v>
      </c>
    </row>
    <row r="63" spans="1:5" ht="15" customHeight="1" x14ac:dyDescent="0.25">
      <c r="A63" s="692"/>
      <c r="B63" s="624"/>
      <c r="C63" s="606" t="s">
        <v>136</v>
      </c>
      <c r="D63" s="607"/>
      <c r="E63" s="608"/>
    </row>
    <row r="64" spans="1:5" ht="15" customHeight="1" x14ac:dyDescent="0.25">
      <c r="A64" s="692"/>
      <c r="B64" s="624"/>
      <c r="C64" s="131" t="str">
        <f>'инновации+добровольчество0,3625'!A128</f>
        <v>переговоры по району, мин</v>
      </c>
      <c r="D64" s="94" t="s">
        <v>38</v>
      </c>
      <c r="E64" s="219">
        <f>'таланты+инициативы0,275'!D134</f>
        <v>27.500000000000004</v>
      </c>
    </row>
    <row r="65" spans="1:5" ht="15" customHeight="1" x14ac:dyDescent="0.25">
      <c r="A65" s="692"/>
      <c r="B65" s="624"/>
      <c r="C65" s="131" t="str">
        <f>'инновации+добровольчество0,3625'!A129</f>
        <v>Переговоры за пределами района,мин</v>
      </c>
      <c r="D65" s="94" t="s">
        <v>22</v>
      </c>
      <c r="E65" s="381">
        <f>'таланты+инициативы0,275'!D135</f>
        <v>55.778250000000007</v>
      </c>
    </row>
    <row r="66" spans="1:5" ht="15" customHeight="1" x14ac:dyDescent="0.25">
      <c r="A66" s="692"/>
      <c r="B66" s="624"/>
      <c r="C66" s="131" t="str">
        <f>'инновации+добровольчество0,3625'!A130</f>
        <v>Абоненская плата за услуги связи, номеров</v>
      </c>
      <c r="D66" s="94" t="s">
        <v>37</v>
      </c>
      <c r="E66" s="219">
        <f>'таланты+инициативы0,275'!D136</f>
        <v>0.27500000000000002</v>
      </c>
    </row>
    <row r="67" spans="1:5" ht="15" customHeight="1" x14ac:dyDescent="0.25">
      <c r="A67" s="692"/>
      <c r="B67" s="624"/>
      <c r="C67" s="131" t="str">
        <f>'инновации+добровольчество0,3625'!A131</f>
        <v xml:space="preserve">Абоненская плата за услуги Интернет </v>
      </c>
      <c r="D67" s="94" t="s">
        <v>37</v>
      </c>
      <c r="E67" s="219">
        <f>'таланты+инициативы0,275'!D137</f>
        <v>0.27500000000000002</v>
      </c>
    </row>
    <row r="68" spans="1:5" ht="15" customHeight="1" x14ac:dyDescent="0.25">
      <c r="A68" s="692"/>
      <c r="B68" s="624"/>
      <c r="C68" s="131" t="e">
        <f>'инновации+добровольчество0,3625'!#REF!</f>
        <v>#REF!</v>
      </c>
      <c r="D68" s="94" t="s">
        <v>38</v>
      </c>
      <c r="E68" s="219">
        <f>'таланты+инициативы0,275'!D138</f>
        <v>0</v>
      </c>
    </row>
    <row r="69" spans="1:5" ht="15" hidden="1" customHeight="1" x14ac:dyDescent="0.25">
      <c r="A69" s="692"/>
      <c r="B69" s="624"/>
      <c r="C69" s="131" t="e">
        <f>'инновации+добровольчество0,3625'!#REF!</f>
        <v>#REF!</v>
      </c>
      <c r="D69" s="94" t="s">
        <v>38</v>
      </c>
      <c r="E69" s="219" t="e">
        <f>'таланты+инициативы0,275'!#REF!</f>
        <v>#REF!</v>
      </c>
    </row>
    <row r="70" spans="1:5" ht="15" hidden="1" customHeight="1" x14ac:dyDescent="0.25">
      <c r="A70" s="692"/>
      <c r="B70" s="624"/>
      <c r="C70" s="131" t="e">
        <f>'инновации+добровольчество0,3625'!#REF!</f>
        <v>#REF!</v>
      </c>
      <c r="D70" s="94" t="s">
        <v>22</v>
      </c>
      <c r="E70" s="219" t="e">
        <f>'таланты+инициативы0,275'!#REF!</f>
        <v>#REF!</v>
      </c>
    </row>
    <row r="71" spans="1:5" ht="12" customHeight="1" x14ac:dyDescent="0.25">
      <c r="A71" s="692"/>
      <c r="B71" s="624"/>
      <c r="C71" s="609" t="s">
        <v>137</v>
      </c>
      <c r="D71" s="610"/>
      <c r="E71" s="611"/>
    </row>
    <row r="72" spans="1:5" ht="21.6" customHeight="1" x14ac:dyDescent="0.25">
      <c r="A72" s="692"/>
      <c r="B72" s="624"/>
      <c r="C72" s="102" t="str">
        <f>'таланты+инициативы0,275'!A83</f>
        <v>Заведующий МЦ</v>
      </c>
      <c r="D72" s="241" t="s">
        <v>141</v>
      </c>
      <c r="E72" s="161">
        <f>'таланты+инициативы0,275'!D83</f>
        <v>0.27500000000000002</v>
      </c>
    </row>
    <row r="73" spans="1:5" ht="12" customHeight="1" x14ac:dyDescent="0.25">
      <c r="A73" s="692"/>
      <c r="B73" s="624"/>
      <c r="C73" s="102" t="str">
        <f>'таланты+инициативы0,275'!A84</f>
        <v>Водитель</v>
      </c>
      <c r="D73" s="241" t="s">
        <v>132</v>
      </c>
      <c r="E73" s="161">
        <f>'таланты+инициативы0,275'!D84</f>
        <v>0.27500000000000002</v>
      </c>
    </row>
    <row r="74" spans="1:5" ht="15" customHeight="1" x14ac:dyDescent="0.25">
      <c r="A74" s="692"/>
      <c r="B74" s="624"/>
      <c r="C74" s="102" t="str">
        <f>'таланты+инициативы0,275'!A85</f>
        <v>Рабочий по обслуживанию здания</v>
      </c>
      <c r="D74" s="241" t="s">
        <v>132</v>
      </c>
      <c r="E74" s="161">
        <f>'таланты+инициативы0,275'!D85</f>
        <v>0.13750000000000001</v>
      </c>
    </row>
    <row r="75" spans="1:5" ht="13.5" customHeight="1" x14ac:dyDescent="0.25">
      <c r="A75" s="692"/>
      <c r="B75" s="624"/>
      <c r="C75" s="102" t="str">
        <f>'таланты+инициативы0,275'!A86</f>
        <v>Уборщик служебных помещений</v>
      </c>
      <c r="D75" s="241" t="s">
        <v>132</v>
      </c>
      <c r="E75" s="161">
        <f>'таланты+инициативы0,275'!D86</f>
        <v>0.27500000000000002</v>
      </c>
    </row>
    <row r="76" spans="1:5" ht="13.5" customHeight="1" x14ac:dyDescent="0.25">
      <c r="A76" s="692"/>
      <c r="B76" s="624"/>
      <c r="C76" s="102" t="str">
        <f>'таланты+инициативы0,275'!A87</f>
        <v>Старший специалист</v>
      </c>
      <c r="D76" s="241" t="s">
        <v>132</v>
      </c>
      <c r="E76" s="161">
        <f>'таланты+инициативы0,275'!D87</f>
        <v>0.27500000000000002</v>
      </c>
    </row>
    <row r="77" spans="1:5" ht="12" customHeight="1" x14ac:dyDescent="0.25">
      <c r="A77" s="692"/>
      <c r="B77" s="624"/>
      <c r="C77" s="609" t="s">
        <v>145</v>
      </c>
      <c r="D77" s="610"/>
      <c r="E77" s="611"/>
    </row>
    <row r="78" spans="1:5" ht="12" customHeight="1" x14ac:dyDescent="0.25">
      <c r="A78" s="692"/>
      <c r="B78" s="624"/>
      <c r="C78" s="113" t="s">
        <v>274</v>
      </c>
      <c r="D78" s="94" t="s">
        <v>39</v>
      </c>
      <c r="E78" s="217">
        <f>'таланты+инициативы0,275'!E125</f>
        <v>27.500000000000004</v>
      </c>
    </row>
    <row r="79" spans="1:5" ht="12" customHeight="1" x14ac:dyDescent="0.25">
      <c r="A79" s="692"/>
      <c r="B79" s="624"/>
      <c r="C79" s="113" t="s">
        <v>275</v>
      </c>
      <c r="D79" s="94" t="s">
        <v>39</v>
      </c>
      <c r="E79" s="217">
        <f>'таланты+инициативы0,275'!E126</f>
        <v>6.8750000000000009</v>
      </c>
    </row>
    <row r="80" spans="1:5" ht="12" customHeight="1" x14ac:dyDescent="0.25">
      <c r="A80" s="692"/>
      <c r="B80" s="624"/>
      <c r="C80" s="113" t="s">
        <v>276</v>
      </c>
      <c r="D80" s="94" t="s">
        <v>39</v>
      </c>
      <c r="E80" s="217">
        <f>'таланты+инициативы0,275'!E127</f>
        <v>20.625</v>
      </c>
    </row>
    <row r="81" spans="1:5" ht="12" customHeight="1" x14ac:dyDescent="0.25">
      <c r="A81" s="692"/>
      <c r="B81" s="624"/>
      <c r="C81" s="469" t="s">
        <v>146</v>
      </c>
      <c r="D81" s="470"/>
      <c r="E81" s="471"/>
    </row>
    <row r="82" spans="1:5" ht="11.25" customHeight="1" x14ac:dyDescent="0.25">
      <c r="A82" s="692"/>
      <c r="B82" s="624"/>
      <c r="C82" s="115" t="str">
        <f>'инновации+добровольчество0,3625'!A139</f>
        <v>Провоз груза 140 мест (1 место=500 руб)</v>
      </c>
      <c r="D82" s="78" t="s">
        <v>22</v>
      </c>
      <c r="E82" s="224">
        <f>'таланты+инициативы0,275'!D146</f>
        <v>0.27500000000000002</v>
      </c>
    </row>
    <row r="83" spans="1:5" ht="12" customHeight="1" x14ac:dyDescent="0.25">
      <c r="A83" s="692"/>
      <c r="B83" s="624"/>
      <c r="C83" s="606" t="s">
        <v>147</v>
      </c>
      <c r="D83" s="607"/>
      <c r="E83" s="608"/>
    </row>
    <row r="84" spans="1:5" ht="12" customHeight="1" x14ac:dyDescent="0.25">
      <c r="A84" s="692"/>
      <c r="B84" s="624"/>
      <c r="C84" s="399" t="str">
        <f>'таланты+инициативы0,275'!A178</f>
        <v>Обучение персонала</v>
      </c>
      <c r="D84" s="128" t="s">
        <v>120</v>
      </c>
      <c r="E84" s="400">
        <f>'таланты+инициативы0,275'!D178</f>
        <v>0.27500000000000002</v>
      </c>
    </row>
    <row r="85" spans="1:5" ht="12" customHeight="1" x14ac:dyDescent="0.25">
      <c r="A85" s="692"/>
      <c r="B85" s="624"/>
      <c r="C85" s="399" t="str">
        <f>'таланты+инициативы0,275'!A179</f>
        <v>Пиломатериал</v>
      </c>
      <c r="D85" s="128" t="s">
        <v>120</v>
      </c>
      <c r="E85" s="400">
        <f>'таланты+инициативы0,275'!D179</f>
        <v>1.9250000000000003</v>
      </c>
    </row>
    <row r="86" spans="1:5" ht="12.75" customHeight="1" x14ac:dyDescent="0.25">
      <c r="A86" s="692"/>
      <c r="B86" s="624"/>
      <c r="C86" s="399" t="str">
        <f>'таланты+инициативы0,275'!A180</f>
        <v>Тонеры для картриджей Kyocera</v>
      </c>
      <c r="D86" s="63" t="str">
        <f>'натур показатели патриотика'!D107</f>
        <v>шт</v>
      </c>
      <c r="E86" s="400">
        <f>'таланты+инициативы0,275'!D180</f>
        <v>1.375</v>
      </c>
    </row>
    <row r="87" spans="1:5" ht="12.75" customHeight="1" x14ac:dyDescent="0.25">
      <c r="A87" s="692"/>
      <c r="B87" s="624"/>
      <c r="C87" s="399" t="str">
        <f>'таланты+инициативы0,275'!A181</f>
        <v>Комплект тонеров для цветного принтера Canon</v>
      </c>
      <c r="D87" s="63" t="str">
        <f>'натур показатели патриотика'!D108</f>
        <v>шт</v>
      </c>
      <c r="E87" s="400">
        <f>'таланты+инициативы0,275'!D181</f>
        <v>2.75</v>
      </c>
    </row>
    <row r="88" spans="1:5" ht="12" customHeight="1" x14ac:dyDescent="0.25">
      <c r="A88" s="692"/>
      <c r="B88" s="624"/>
      <c r="C88" s="399" t="str">
        <f>'таланты+инициативы0,275'!A182</f>
        <v>Комплект тонера для цветного принтера Hp</v>
      </c>
      <c r="D88" s="63" t="str">
        <f>'натур показатели патриотика'!D109</f>
        <v>шт</v>
      </c>
      <c r="E88" s="400">
        <f>'таланты+инициативы0,275'!D182</f>
        <v>0.55000000000000004</v>
      </c>
    </row>
    <row r="89" spans="1:5" ht="12" customHeight="1" x14ac:dyDescent="0.25">
      <c r="A89" s="692"/>
      <c r="B89" s="624"/>
      <c r="C89" s="399" t="str">
        <f>'таланты+инициативы0,275'!A183</f>
        <v>Флеш накопители  16 гб</v>
      </c>
      <c r="D89" s="63" t="str">
        <f>'натур показатели патриотика'!D110</f>
        <v>шт</v>
      </c>
      <c r="E89" s="400">
        <f>'таланты+инициативы0,275'!D183</f>
        <v>1.9250000000000003</v>
      </c>
    </row>
    <row r="90" spans="1:5" ht="12" customHeight="1" x14ac:dyDescent="0.25">
      <c r="A90" s="692"/>
      <c r="B90" s="624"/>
      <c r="C90" s="399" t="str">
        <f>'таланты+инициативы0,275'!A184</f>
        <v>Флеш накопители  64 гб</v>
      </c>
      <c r="D90" s="63" t="str">
        <f>'натур показатели патриотика'!D111</f>
        <v>шт</v>
      </c>
      <c r="E90" s="400">
        <f>'таланты+инициативы0,275'!D184</f>
        <v>1.375</v>
      </c>
    </row>
    <row r="91" spans="1:5" ht="12" customHeight="1" x14ac:dyDescent="0.25">
      <c r="A91" s="692"/>
      <c r="B91" s="624"/>
      <c r="C91" s="399" t="str">
        <f>'таланты+инициативы0,275'!A185</f>
        <v>Мышь USB</v>
      </c>
      <c r="D91" s="63" t="str">
        <f>'натур показатели патриотика'!D112</f>
        <v>шт</v>
      </c>
      <c r="E91" s="400">
        <f>'таланты+инициативы0,275'!D185</f>
        <v>1.1000000000000001</v>
      </c>
    </row>
    <row r="92" spans="1:5" ht="12" customHeight="1" x14ac:dyDescent="0.25">
      <c r="A92" s="692"/>
      <c r="B92" s="624"/>
      <c r="C92" s="399" t="str">
        <f>'таланты+инициативы0,275'!A186</f>
        <v xml:space="preserve">Мешки для мусора </v>
      </c>
      <c r="D92" s="63" t="str">
        <f>'натур показатели патриотика'!D113</f>
        <v>шт</v>
      </c>
      <c r="E92" s="400">
        <f>'таланты+инициативы0,275'!D186</f>
        <v>55.000000000000007</v>
      </c>
    </row>
    <row r="93" spans="1:5" ht="12" customHeight="1" x14ac:dyDescent="0.25">
      <c r="A93" s="692"/>
      <c r="B93" s="624"/>
      <c r="C93" s="399" t="str">
        <f>'таланты+инициативы0,275'!A187</f>
        <v>Жидкое мыло</v>
      </c>
      <c r="D93" s="63" t="str">
        <f>'натур показатели патриотика'!D114</f>
        <v>шт</v>
      </c>
      <c r="E93" s="400">
        <f>'таланты+инициативы0,275'!D187</f>
        <v>4.125</v>
      </c>
    </row>
    <row r="94" spans="1:5" ht="12" customHeight="1" x14ac:dyDescent="0.25">
      <c r="A94" s="692"/>
      <c r="B94" s="624"/>
      <c r="C94" s="399" t="str">
        <f>'таланты+инициативы0,275'!A188</f>
        <v>Туалетная бумага</v>
      </c>
      <c r="D94" s="63" t="str">
        <f>'натур показатели патриотика'!D115</f>
        <v>шт</v>
      </c>
      <c r="E94" s="400">
        <f>'таланты+инициативы0,275'!D188</f>
        <v>27.500000000000004</v>
      </c>
    </row>
    <row r="95" spans="1:5" ht="12" customHeight="1" x14ac:dyDescent="0.25">
      <c r="A95" s="692"/>
      <c r="B95" s="624"/>
      <c r="C95" s="399" t="str">
        <f>'таланты+инициативы0,275'!A189</f>
        <v>Тряпки для мытья</v>
      </c>
      <c r="D95" s="63" t="str">
        <f>'натур показатели патриотика'!D116</f>
        <v>шт</v>
      </c>
      <c r="E95" s="400">
        <f>'таланты+инициативы0,275'!D189</f>
        <v>11</v>
      </c>
    </row>
    <row r="96" spans="1:5" ht="12" customHeight="1" x14ac:dyDescent="0.25">
      <c r="A96" s="692"/>
      <c r="B96" s="624"/>
      <c r="C96" s="399" t="str">
        <f>'таланты+инициативы0,275'!A190</f>
        <v>Бытовая химия</v>
      </c>
      <c r="D96" s="63" t="str">
        <f>'натур показатели патриотика'!D117</f>
        <v>шт</v>
      </c>
      <c r="E96" s="400">
        <f>'таланты+инициативы0,275'!D190</f>
        <v>5.5</v>
      </c>
    </row>
    <row r="97" spans="1:5" ht="12" customHeight="1" x14ac:dyDescent="0.25">
      <c r="A97" s="692"/>
      <c r="B97" s="624"/>
      <c r="C97" s="399" t="str">
        <f>'таланты+инициативы0,275'!A191</f>
        <v>Фанера</v>
      </c>
      <c r="D97" s="63" t="str">
        <f>'натур показатели патриотика'!D118</f>
        <v>шт</v>
      </c>
      <c r="E97" s="400">
        <f>'таланты+инициативы0,275'!D191</f>
        <v>8.25</v>
      </c>
    </row>
    <row r="98" spans="1:5" ht="12" customHeight="1" x14ac:dyDescent="0.25">
      <c r="A98" s="692"/>
      <c r="B98" s="624"/>
      <c r="C98" s="399" t="str">
        <f>'таланты+инициативы0,275'!A192</f>
        <v>Антифриз</v>
      </c>
      <c r="D98" s="63" t="str">
        <f>'натур показатели патриотика'!D119</f>
        <v>шт</v>
      </c>
      <c r="E98" s="400">
        <f>'таланты+инициативы0,275'!D192</f>
        <v>5.5</v>
      </c>
    </row>
    <row r="99" spans="1:5" ht="12" customHeight="1" x14ac:dyDescent="0.25">
      <c r="A99" s="692"/>
      <c r="B99" s="624"/>
      <c r="C99" s="399" t="str">
        <f>'таланты+инициативы0,275'!A193</f>
        <v>Баннера</v>
      </c>
      <c r="D99" s="63" t="str">
        <f>'натур показатели патриотика'!D120</f>
        <v>шт</v>
      </c>
      <c r="E99" s="400">
        <f>'таланты+инициативы0,275'!D193</f>
        <v>1.375</v>
      </c>
    </row>
    <row r="100" spans="1:5" ht="12" customHeight="1" x14ac:dyDescent="0.25">
      <c r="A100" s="692"/>
      <c r="B100" s="624"/>
      <c r="C100" s="399" t="str">
        <f>'таланты+инициативы0,275'!A194</f>
        <v>Гвозди</v>
      </c>
      <c r="D100" s="63" t="str">
        <f>'натур показатели патриотика'!D121</f>
        <v>шт</v>
      </c>
      <c r="E100" s="400">
        <f>'таланты+инициативы0,275'!D194</f>
        <v>5.5</v>
      </c>
    </row>
    <row r="101" spans="1:5" ht="12" customHeight="1" x14ac:dyDescent="0.25">
      <c r="A101" s="692"/>
      <c r="B101" s="624"/>
      <c r="C101" s="399" t="str">
        <f>'таланты+инициативы0,275'!A195</f>
        <v>Саморезы</v>
      </c>
      <c r="D101" s="63" t="str">
        <f>'натур показатели патриотика'!D122</f>
        <v>шт</v>
      </c>
      <c r="E101" s="400">
        <f>'таланты+инициативы0,275'!D195</f>
        <v>13.750000000000002</v>
      </c>
    </row>
    <row r="102" spans="1:5" ht="12" customHeight="1" x14ac:dyDescent="0.25">
      <c r="A102" s="692"/>
      <c r="B102" s="624"/>
      <c r="C102" s="399" t="str">
        <f>'таланты+инициативы0,275'!A196</f>
        <v>Инструмент металлический ручной</v>
      </c>
      <c r="D102" s="63" t="str">
        <f>'натур показатели патриотика'!D123</f>
        <v>шт</v>
      </c>
      <c r="E102" s="400">
        <f>'таланты+инициативы0,275'!D196</f>
        <v>0.27500000000000002</v>
      </c>
    </row>
    <row r="103" spans="1:5" ht="12" customHeight="1" x14ac:dyDescent="0.25">
      <c r="A103" s="692"/>
      <c r="B103" s="624"/>
      <c r="C103" s="399" t="str">
        <f>'таланты+инициативы0,275'!A197</f>
        <v>Краска эмаль</v>
      </c>
      <c r="D103" s="63" t="str">
        <f>'натур показатели патриотика'!D124</f>
        <v>шт</v>
      </c>
      <c r="E103" s="400">
        <f>'таланты+инициативы0,275'!D197</f>
        <v>8.25</v>
      </c>
    </row>
    <row r="104" spans="1:5" ht="12" customHeight="1" x14ac:dyDescent="0.25">
      <c r="A104" s="692"/>
      <c r="B104" s="624"/>
      <c r="C104" s="399" t="str">
        <f>'таланты+инициативы0,275'!A198</f>
        <v>Краска ВДН</v>
      </c>
      <c r="D104" s="63" t="str">
        <f>'натур показатели патриотика'!D125</f>
        <v>шт</v>
      </c>
      <c r="E104" s="400">
        <f>'таланты+инициативы0,275'!D198</f>
        <v>2.75</v>
      </c>
    </row>
    <row r="105" spans="1:5" ht="12" customHeight="1" x14ac:dyDescent="0.25">
      <c r="A105" s="692"/>
      <c r="B105" s="624"/>
      <c r="C105" s="399" t="str">
        <f>'таланты+инициативы0,275'!A199</f>
        <v>Кисти</v>
      </c>
      <c r="D105" s="63" t="str">
        <f>'натур показатели патриотика'!D126</f>
        <v>шт</v>
      </c>
      <c r="E105" s="400">
        <f>'таланты+инициативы0,275'!D199</f>
        <v>11</v>
      </c>
    </row>
    <row r="106" spans="1:5" ht="12" customHeight="1" x14ac:dyDescent="0.25">
      <c r="A106" s="692"/>
      <c r="B106" s="624"/>
      <c r="C106" s="399" t="str">
        <f>'таланты+инициативы0,275'!A200</f>
        <v>Перчатка пвх</v>
      </c>
      <c r="D106" s="63" t="str">
        <f>'натур показатели патриотика'!D127</f>
        <v>шт</v>
      </c>
      <c r="E106" s="400">
        <f>'таланты+инициативы0,275'!D200</f>
        <v>82.5</v>
      </c>
    </row>
    <row r="107" spans="1:5" ht="12" customHeight="1" x14ac:dyDescent="0.25">
      <c r="A107" s="692"/>
      <c r="B107" s="624"/>
      <c r="C107" s="399" t="str">
        <f>'таланты+инициативы0,275'!A201</f>
        <v>краска кудо</v>
      </c>
      <c r="D107" s="63" t="str">
        <f>'натур показатели патриотика'!D128</f>
        <v>шт</v>
      </c>
      <c r="E107" s="400">
        <f>'таланты+инициативы0,275'!D201</f>
        <v>8.25</v>
      </c>
    </row>
    <row r="108" spans="1:5" ht="12" customHeight="1" x14ac:dyDescent="0.25">
      <c r="A108" s="692"/>
      <c r="B108" s="624"/>
      <c r="C108" s="399" t="str">
        <f>'таланты+инициативы0,275'!A202</f>
        <v>Валик+ванночка</v>
      </c>
      <c r="D108" s="63" t="str">
        <f>'натур показатели патриотика'!D129</f>
        <v>шт</v>
      </c>
      <c r="E108" s="400">
        <f>'таланты+инициативы0,275'!D202</f>
        <v>2.75</v>
      </c>
    </row>
    <row r="109" spans="1:5" ht="12" customHeight="1" x14ac:dyDescent="0.25">
      <c r="A109" s="692"/>
      <c r="B109" s="624"/>
      <c r="C109" s="399" t="str">
        <f>'таланты+инициативы0,275'!A203</f>
        <v>Фотобумага</v>
      </c>
      <c r="D109" s="63" t="str">
        <f>'натур показатели патриотика'!D130</f>
        <v>шт</v>
      </c>
      <c r="E109" s="400">
        <f>'таланты+инициативы0,275'!D203</f>
        <v>13.750000000000002</v>
      </c>
    </row>
    <row r="110" spans="1:5" ht="12" customHeight="1" x14ac:dyDescent="0.25">
      <c r="A110" s="692"/>
      <c r="B110" s="624"/>
      <c r="C110" s="399" t="str">
        <f>'таланты+инициативы0,275'!A204</f>
        <v>Канцелярские расходники</v>
      </c>
      <c r="D110" s="63" t="str">
        <f>'натур показатели патриотика'!D131</f>
        <v>шт</v>
      </c>
      <c r="E110" s="400">
        <f>'таланты+инициативы0,275'!D204</f>
        <v>27.500000000000004</v>
      </c>
    </row>
    <row r="111" spans="1:5" ht="12" customHeight="1" x14ac:dyDescent="0.25">
      <c r="A111" s="692"/>
      <c r="B111" s="624"/>
      <c r="C111" s="399" t="str">
        <f>'таланты+инициативы0,275'!A205</f>
        <v>Канцелярия (ручки, карандаши)</v>
      </c>
      <c r="D111" s="63" t="str">
        <f>'натур показатели патриотика'!D132</f>
        <v>шт</v>
      </c>
      <c r="E111" s="400">
        <f>'таланты+инициативы0,275'!D205</f>
        <v>27.500000000000004</v>
      </c>
    </row>
    <row r="112" spans="1:5" ht="12" customHeight="1" x14ac:dyDescent="0.25">
      <c r="A112" s="692"/>
      <c r="B112" s="624"/>
      <c r="C112" s="399" t="str">
        <f>'таланты+инициативы0,275'!A206</f>
        <v>Офисные принадлежности (папки, скоросшиватели, файлы)</v>
      </c>
      <c r="D112" s="63" t="str">
        <f>'натур показатели патриотика'!D133</f>
        <v>шт</v>
      </c>
      <c r="E112" s="400">
        <f>'таланты+инициативы0,275'!D206</f>
        <v>27.500000000000004</v>
      </c>
    </row>
    <row r="113" spans="1:5" ht="12" customHeight="1" x14ac:dyDescent="0.25">
      <c r="A113" s="692"/>
      <c r="B113" s="624"/>
      <c r="C113" s="399" t="str">
        <f>'таланты+инициативы0,275'!A207</f>
        <v>Лампы</v>
      </c>
      <c r="D113" s="63" t="str">
        <f>'натур показатели патриотика'!D134</f>
        <v>шт</v>
      </c>
      <c r="E113" s="400">
        <f>'таланты+инициативы0,275'!D207</f>
        <v>13.750000000000002</v>
      </c>
    </row>
    <row r="114" spans="1:5" ht="12" customHeight="1" x14ac:dyDescent="0.25">
      <c r="A114" s="692"/>
      <c r="B114" s="624"/>
      <c r="C114" s="399" t="str">
        <f>'таланты+инициативы0,275'!A208</f>
        <v>Батерейки</v>
      </c>
      <c r="D114" s="63" t="str">
        <f>'натур показатели патриотика'!D135</f>
        <v>шт</v>
      </c>
      <c r="E114" s="400">
        <f>'таланты+инициативы0,275'!D208</f>
        <v>55.000000000000007</v>
      </c>
    </row>
    <row r="115" spans="1:5" ht="12" customHeight="1" x14ac:dyDescent="0.25">
      <c r="A115" s="692"/>
      <c r="B115" s="624"/>
      <c r="C115" s="399" t="str">
        <f>'таланты+инициативы0,275'!A209</f>
        <v>Бумага А4</v>
      </c>
      <c r="D115" s="63" t="str">
        <f>'натур показатели патриотика'!D136</f>
        <v>шт</v>
      </c>
      <c r="E115" s="400">
        <f>'таланты+инициативы0,275'!D209</f>
        <v>27.500000000000004</v>
      </c>
    </row>
    <row r="116" spans="1:5" ht="12" customHeight="1" x14ac:dyDescent="0.25">
      <c r="A116" s="692"/>
      <c r="B116" s="624"/>
      <c r="C116" s="399" t="str">
        <f>'таланты+инициативы0,275'!A210</f>
        <v>Грабли, лопаты</v>
      </c>
      <c r="D116" s="63" t="str">
        <f>'натур показатели патриотика'!D137</f>
        <v>шт</v>
      </c>
      <c r="E116" s="400">
        <f>'таланты+инициативы0,275'!D210</f>
        <v>2.75</v>
      </c>
    </row>
    <row r="117" spans="1:5" ht="12" customHeight="1" x14ac:dyDescent="0.25">
      <c r="A117" s="692"/>
      <c r="B117" s="624"/>
      <c r="C117" s="399" t="str">
        <f>'таланты+инициативы0,275'!A211</f>
        <v>ГСМ УАЗ (Масло двигатель)</v>
      </c>
      <c r="D117" s="63" t="str">
        <f>'натур показатели патриотика'!D138</f>
        <v>шт</v>
      </c>
      <c r="E117" s="400">
        <f>'таланты+инициативы0,275'!D211</f>
        <v>5.5</v>
      </c>
    </row>
    <row r="118" spans="1:5" ht="12" customHeight="1" x14ac:dyDescent="0.25">
      <c r="A118" s="692"/>
      <c r="B118" s="624"/>
      <c r="C118" s="399" t="str">
        <f>'таланты+инициативы0,275'!A212</f>
        <v>ГСМ Бензин</v>
      </c>
      <c r="D118" s="63" t="str">
        <f>'натур показатели патриотика'!D139</f>
        <v>шт</v>
      </c>
      <c r="E118" s="400">
        <f>'таланты+инициативы0,275'!D212</f>
        <v>715.00000000000011</v>
      </c>
    </row>
    <row r="119" spans="1:5" ht="12" customHeight="1" x14ac:dyDescent="0.25">
      <c r="A119" s="692"/>
      <c r="B119" s="624"/>
      <c r="C119" s="399"/>
      <c r="D119" s="63"/>
      <c r="E119" s="161"/>
    </row>
    <row r="120" spans="1:5" ht="12" hidden="1" customHeight="1" x14ac:dyDescent="0.25">
      <c r="A120" s="692"/>
      <c r="B120" s="624"/>
      <c r="C120" s="104">
        <f>'натур показатели патриотика'!C141</f>
        <v>0</v>
      </c>
      <c r="D120" s="63" t="str">
        <f>'натур показатели патриотика'!D141</f>
        <v>шт</v>
      </c>
      <c r="E120" s="161">
        <f>'таланты+инициативы0,275'!D213</f>
        <v>0</v>
      </c>
    </row>
    <row r="121" spans="1:5" ht="12" hidden="1" customHeight="1" x14ac:dyDescent="0.25">
      <c r="A121" s="692"/>
      <c r="B121" s="624"/>
      <c r="C121" s="104">
        <f>'натур показатели патриотика'!C142</f>
        <v>0</v>
      </c>
      <c r="D121" s="63" t="str">
        <f>'натур показатели патриотика'!D142</f>
        <v>шт</v>
      </c>
      <c r="E121" s="161">
        <f>'таланты+инициативы0,275'!D214</f>
        <v>0</v>
      </c>
    </row>
    <row r="122" spans="1:5" ht="12" hidden="1" customHeight="1" x14ac:dyDescent="0.25">
      <c r="A122" s="692"/>
      <c r="B122" s="624"/>
      <c r="C122" s="104">
        <f>'натур показатели патриотика'!C143</f>
        <v>0</v>
      </c>
      <c r="D122" s="63" t="str">
        <f>'натур показатели патриотика'!D143</f>
        <v>шт</v>
      </c>
      <c r="E122" s="161">
        <f>'таланты+инициативы0,275'!D215</f>
        <v>0</v>
      </c>
    </row>
    <row r="123" spans="1:5" ht="12" hidden="1" customHeight="1" x14ac:dyDescent="0.25">
      <c r="A123" s="692"/>
      <c r="B123" s="624"/>
      <c r="C123" s="104">
        <f>'натур показатели патриотика'!C144</f>
        <v>0</v>
      </c>
      <c r="D123" s="63" t="str">
        <f>'натур показатели патриотика'!D144</f>
        <v>шт</v>
      </c>
      <c r="E123" s="161">
        <f>'таланты+инициативы0,275'!D216</f>
        <v>0</v>
      </c>
    </row>
    <row r="124" spans="1:5" ht="12" hidden="1" customHeight="1" x14ac:dyDescent="0.25">
      <c r="A124" s="692"/>
      <c r="B124" s="624"/>
      <c r="C124" s="104">
        <f>'натур показатели патриотика'!C145</f>
        <v>0</v>
      </c>
      <c r="D124" s="63" t="str">
        <f>'натур показатели патриотика'!D145</f>
        <v>шт</v>
      </c>
      <c r="E124" s="161">
        <f>'таланты+инициативы0,275'!D217</f>
        <v>0</v>
      </c>
    </row>
    <row r="125" spans="1:5" ht="12" hidden="1" customHeight="1" x14ac:dyDescent="0.25">
      <c r="A125" s="692"/>
      <c r="B125" s="624"/>
      <c r="C125" s="104">
        <f>'натур показатели патриотика'!C146</f>
        <v>0</v>
      </c>
      <c r="D125" s="63" t="str">
        <f>'натур показатели патриотика'!D146</f>
        <v>шт</v>
      </c>
      <c r="E125" s="161">
        <f>'таланты+инициативы0,275'!D218</f>
        <v>0</v>
      </c>
    </row>
    <row r="126" spans="1:5" ht="12" hidden="1" customHeight="1" x14ac:dyDescent="0.25">
      <c r="A126" s="692"/>
      <c r="B126" s="624"/>
      <c r="C126" s="104">
        <f>'натур показатели патриотика'!C147</f>
        <v>0</v>
      </c>
      <c r="D126" s="63" t="str">
        <f>'натур показатели патриотика'!D147</f>
        <v>шт</v>
      </c>
      <c r="E126" s="161">
        <f>'таланты+инициативы0,275'!D219</f>
        <v>0</v>
      </c>
    </row>
    <row r="127" spans="1:5" ht="12" hidden="1" customHeight="1" x14ac:dyDescent="0.25">
      <c r="A127" s="692"/>
      <c r="B127" s="624"/>
      <c r="C127" s="104">
        <f>'натур показатели патриотика'!C148</f>
        <v>0</v>
      </c>
      <c r="D127" s="63" t="str">
        <f>'натур показатели патриотика'!D148</f>
        <v>шт</v>
      </c>
      <c r="E127" s="161">
        <f>'таланты+инициативы0,275'!D220</f>
        <v>0</v>
      </c>
    </row>
    <row r="128" spans="1:5" ht="12" hidden="1" customHeight="1" x14ac:dyDescent="0.25">
      <c r="A128" s="692"/>
      <c r="B128" s="624"/>
      <c r="C128" s="104">
        <f>'натур показатели патриотика'!C149</f>
        <v>0</v>
      </c>
      <c r="D128" s="63" t="str">
        <f>'натур показатели патриотика'!D149</f>
        <v>шт</v>
      </c>
      <c r="E128" s="161">
        <f>'таланты+инициативы0,275'!D221</f>
        <v>0</v>
      </c>
    </row>
    <row r="129" spans="1:5" ht="12" hidden="1" customHeight="1" x14ac:dyDescent="0.25">
      <c r="A129" s="692"/>
      <c r="B129" s="624"/>
      <c r="C129" s="104">
        <f>'натур показатели патриотика'!C150</f>
        <v>0</v>
      </c>
      <c r="D129" s="63">
        <f>'натур показатели патриотика'!D150</f>
        <v>0</v>
      </c>
      <c r="E129" s="161">
        <f>'таланты+инициативы0,275'!D222</f>
        <v>0</v>
      </c>
    </row>
    <row r="130" spans="1:5" ht="12" hidden="1" customHeight="1" x14ac:dyDescent="0.25">
      <c r="A130" s="692"/>
      <c r="B130" s="624"/>
      <c r="C130" s="104">
        <f>'натур показатели патриотика'!C151</f>
        <v>0</v>
      </c>
      <c r="D130" s="63">
        <f>'натур показатели патриотика'!D151</f>
        <v>0</v>
      </c>
      <c r="E130" s="161">
        <f>'таланты+инициативы0,275'!D223</f>
        <v>0</v>
      </c>
    </row>
    <row r="131" spans="1:5" ht="12" hidden="1" customHeight="1" x14ac:dyDescent="0.25">
      <c r="A131" s="692"/>
      <c r="B131" s="624"/>
      <c r="C131" s="104">
        <f>'натур показатели патриотика'!C152</f>
        <v>0</v>
      </c>
      <c r="D131" s="63">
        <f>'натур показатели патриотика'!D152</f>
        <v>0</v>
      </c>
      <c r="E131" s="161">
        <f>'таланты+инициативы0,275'!D224</f>
        <v>0</v>
      </c>
    </row>
    <row r="132" spans="1:5" ht="12" hidden="1" customHeight="1" x14ac:dyDescent="0.25">
      <c r="A132" s="692"/>
      <c r="B132" s="624"/>
      <c r="C132" s="104">
        <f>'натур показатели патриотика'!C153</f>
        <v>0</v>
      </c>
      <c r="D132" s="63">
        <f>'натур показатели патриотика'!D153</f>
        <v>0</v>
      </c>
      <c r="E132" s="161">
        <f>'таланты+инициативы0,275'!D225</f>
        <v>0</v>
      </c>
    </row>
    <row r="133" spans="1:5" ht="12" hidden="1" customHeight="1" x14ac:dyDescent="0.25">
      <c r="A133" s="692"/>
      <c r="B133" s="624"/>
      <c r="C133" s="104">
        <f>'натур показатели патриотика'!C154</f>
        <v>0</v>
      </c>
      <c r="D133" s="63">
        <f>'натур показатели патриотика'!D154</f>
        <v>0</v>
      </c>
      <c r="E133" s="161">
        <f>'таланты+инициативы0,275'!D226</f>
        <v>0</v>
      </c>
    </row>
    <row r="134" spans="1:5" ht="12" hidden="1" customHeight="1" x14ac:dyDescent="0.25">
      <c r="A134" s="692"/>
      <c r="B134" s="624"/>
      <c r="C134" s="104">
        <f>'натур показатели патриотика'!C155</f>
        <v>0</v>
      </c>
      <c r="D134" s="63">
        <f>'натур показатели патриотика'!D155</f>
        <v>0</v>
      </c>
      <c r="E134" s="161">
        <f>'таланты+инициативы0,275'!D227</f>
        <v>0</v>
      </c>
    </row>
    <row r="135" spans="1:5" ht="12" hidden="1" customHeight="1" x14ac:dyDescent="0.25">
      <c r="A135" s="692"/>
      <c r="B135" s="624"/>
      <c r="C135" s="104">
        <f>'натур показатели патриотика'!C156</f>
        <v>0</v>
      </c>
      <c r="D135" s="63">
        <f>'натур показатели патриотика'!D156</f>
        <v>0</v>
      </c>
      <c r="E135" s="161">
        <f>'таланты+инициативы0,275'!D228</f>
        <v>0</v>
      </c>
    </row>
    <row r="136" spans="1:5" ht="12" hidden="1" customHeight="1" x14ac:dyDescent="0.25">
      <c r="A136" s="692"/>
      <c r="B136" s="624"/>
      <c r="C136" s="104">
        <f>'натур показатели патриотика'!C157</f>
        <v>0</v>
      </c>
      <c r="D136" s="63">
        <f>'натур показатели патриотика'!D157</f>
        <v>0</v>
      </c>
      <c r="E136" s="161">
        <f>'таланты+инициативы0,275'!D229</f>
        <v>0</v>
      </c>
    </row>
    <row r="137" spans="1:5" ht="12" hidden="1" customHeight="1" x14ac:dyDescent="0.25">
      <c r="A137" s="692"/>
      <c r="B137" s="624"/>
      <c r="C137" s="104">
        <f>'натур показатели патриотика'!C158</f>
        <v>0</v>
      </c>
      <c r="D137" s="63">
        <f>'натур показатели патриотика'!D158</f>
        <v>0</v>
      </c>
      <c r="E137" s="161">
        <f>'таланты+инициативы0,275'!D230</f>
        <v>0</v>
      </c>
    </row>
    <row r="138" spans="1:5" ht="12" hidden="1" customHeight="1" x14ac:dyDescent="0.25">
      <c r="A138" s="692"/>
      <c r="B138" s="624"/>
      <c r="C138" s="104">
        <f>'натур показатели патриотика'!C159</f>
        <v>0</v>
      </c>
      <c r="D138" s="63">
        <f>'натур показатели патриотика'!D159</f>
        <v>0</v>
      </c>
      <c r="E138" s="161">
        <f>'таланты+инициативы0,275'!D231</f>
        <v>0</v>
      </c>
    </row>
    <row r="139" spans="1:5" ht="12" hidden="1" customHeight="1" x14ac:dyDescent="0.25">
      <c r="A139" s="692"/>
      <c r="B139" s="624"/>
      <c r="C139" s="104">
        <f>'натур показатели патриотика'!C160</f>
        <v>0</v>
      </c>
      <c r="D139" s="63">
        <f>'натур показатели патриотика'!D160</f>
        <v>0</v>
      </c>
      <c r="E139" s="161">
        <f>'таланты+инициативы0,275'!D232</f>
        <v>0</v>
      </c>
    </row>
    <row r="140" spans="1:5" ht="12" hidden="1" customHeight="1" x14ac:dyDescent="0.25">
      <c r="A140" s="692"/>
      <c r="B140" s="624"/>
      <c r="C140" s="104">
        <f>'натур показатели патриотика'!C161</f>
        <v>0</v>
      </c>
      <c r="D140" s="63">
        <f>'натур показатели патриотика'!D161</f>
        <v>0</v>
      </c>
      <c r="E140" s="161">
        <f>'таланты+инициативы0,275'!D233</f>
        <v>0</v>
      </c>
    </row>
    <row r="141" spans="1:5" ht="12" hidden="1" customHeight="1" x14ac:dyDescent="0.25">
      <c r="A141" s="692"/>
      <c r="B141" s="624"/>
      <c r="C141" s="104">
        <f>'натур показатели патриотика'!C162</f>
        <v>0</v>
      </c>
      <c r="D141" s="63">
        <f>'натур показатели патриотика'!D162</f>
        <v>0</v>
      </c>
      <c r="E141" s="161">
        <f>'таланты+инициативы0,275'!D234</f>
        <v>0</v>
      </c>
    </row>
    <row r="142" spans="1:5" ht="12" hidden="1" customHeight="1" x14ac:dyDescent="0.25">
      <c r="A142" s="692"/>
      <c r="B142" s="624"/>
      <c r="C142" s="104">
        <f>'натур показатели патриотика'!C163</f>
        <v>0</v>
      </c>
      <c r="D142" s="63">
        <f>'натур показатели патриотика'!D163</f>
        <v>0</v>
      </c>
      <c r="E142" s="161">
        <f>'таланты+инициативы0,275'!D235</f>
        <v>0</v>
      </c>
    </row>
    <row r="143" spans="1:5" ht="12" hidden="1" customHeight="1" x14ac:dyDescent="0.25">
      <c r="A143" s="692"/>
      <c r="B143" s="624"/>
      <c r="C143" s="104">
        <f>'натур показатели патриотика'!C164</f>
        <v>0</v>
      </c>
      <c r="D143" s="63">
        <f>'натур показатели патриотика'!D164</f>
        <v>0</v>
      </c>
      <c r="E143" s="161">
        <f>'таланты+инициативы0,275'!D236</f>
        <v>0</v>
      </c>
    </row>
    <row r="144" spans="1:5" ht="12" hidden="1" customHeight="1" x14ac:dyDescent="0.25">
      <c r="A144" s="692"/>
      <c r="B144" s="624"/>
      <c r="C144" s="104">
        <f>'натур показатели патриотика'!C165</f>
        <v>0</v>
      </c>
      <c r="D144" s="63">
        <f>'натур показатели патриотика'!D165</f>
        <v>0</v>
      </c>
      <c r="E144" s="161">
        <f>'таланты+инициативы0,275'!D237</f>
        <v>0</v>
      </c>
    </row>
    <row r="145" spans="1:5" ht="12" hidden="1" customHeight="1" x14ac:dyDescent="0.25">
      <c r="A145" s="692"/>
      <c r="B145" s="624"/>
      <c r="C145" s="104">
        <f>'натур показатели патриотика'!C166</f>
        <v>0</v>
      </c>
      <c r="D145" s="63">
        <f>'натур показатели патриотика'!D166</f>
        <v>0</v>
      </c>
      <c r="E145" s="161">
        <f>'таланты+инициативы0,275'!D238</f>
        <v>0</v>
      </c>
    </row>
    <row r="146" spans="1:5" ht="12" hidden="1" customHeight="1" x14ac:dyDescent="0.25">
      <c r="A146" s="692"/>
      <c r="B146" s="624"/>
      <c r="C146" s="104">
        <f>'натур показатели патриотика'!C167</f>
        <v>0</v>
      </c>
      <c r="D146" s="63">
        <f>'натур показатели патриотика'!D167</f>
        <v>0</v>
      </c>
      <c r="E146" s="161">
        <f>'таланты+инициативы0,275'!D239</f>
        <v>0</v>
      </c>
    </row>
    <row r="147" spans="1:5" ht="12" hidden="1" customHeight="1" x14ac:dyDescent="0.25">
      <c r="A147" s="692"/>
      <c r="B147" s="624"/>
      <c r="C147" s="104">
        <f>'натур показатели патриотика'!C168</f>
        <v>0</v>
      </c>
      <c r="D147" s="63">
        <f>'натур показатели патриотика'!D168</f>
        <v>0</v>
      </c>
      <c r="E147" s="161">
        <f>'таланты+инициативы0,275'!D240</f>
        <v>0</v>
      </c>
    </row>
    <row r="148" spans="1:5" ht="12" hidden="1" customHeight="1" x14ac:dyDescent="0.25">
      <c r="A148" s="692"/>
      <c r="B148" s="624"/>
      <c r="C148" s="104">
        <f>'натур показатели патриотика'!C169</f>
        <v>0</v>
      </c>
      <c r="D148" s="63">
        <f>'натур показатели патриотика'!D169</f>
        <v>0</v>
      </c>
      <c r="E148" s="161">
        <f>'таланты+инициативы0,275'!D241</f>
        <v>0</v>
      </c>
    </row>
    <row r="149" spans="1:5" ht="12" hidden="1" customHeight="1" x14ac:dyDescent="0.25">
      <c r="A149" s="692"/>
      <c r="B149" s="624"/>
      <c r="C149" s="104">
        <f>'натур показатели патриотика'!C170</f>
        <v>0</v>
      </c>
      <c r="D149" s="63">
        <f>'натур показатели патриотика'!D170</f>
        <v>0</v>
      </c>
      <c r="E149" s="161">
        <f>'таланты+инициативы0,275'!D242</f>
        <v>0</v>
      </c>
    </row>
    <row r="150" spans="1:5" ht="12" hidden="1" customHeight="1" x14ac:dyDescent="0.25">
      <c r="A150" s="692"/>
      <c r="B150" s="624"/>
      <c r="C150" s="104">
        <f>'натур показатели патриотика'!C171</f>
        <v>0</v>
      </c>
      <c r="D150" s="63">
        <f>'натур показатели патриотика'!D171</f>
        <v>0</v>
      </c>
      <c r="E150" s="161">
        <f>'таланты+инициативы0,275'!D243</f>
        <v>0</v>
      </c>
    </row>
    <row r="151" spans="1:5" ht="12" hidden="1" customHeight="1" x14ac:dyDescent="0.25">
      <c r="A151" s="692"/>
      <c r="B151" s="624"/>
      <c r="C151" s="104">
        <f>'натур показатели патриотика'!C172</f>
        <v>0</v>
      </c>
      <c r="D151" s="63">
        <f>'натур показатели патриотика'!D172</f>
        <v>0</v>
      </c>
      <c r="E151" s="161">
        <f>'таланты+инициативы0,275'!D244</f>
        <v>0</v>
      </c>
    </row>
    <row r="152" spans="1:5" ht="12" hidden="1" customHeight="1" x14ac:dyDescent="0.25">
      <c r="A152" s="692"/>
      <c r="B152" s="624"/>
      <c r="C152" s="104">
        <f>'натур показатели патриотика'!C173</f>
        <v>0</v>
      </c>
      <c r="D152" s="63">
        <f>'натур показатели патриотика'!D173</f>
        <v>0</v>
      </c>
      <c r="E152" s="161">
        <f>'таланты+инициативы0,275'!D245</f>
        <v>0</v>
      </c>
    </row>
    <row r="153" spans="1:5" ht="12" hidden="1" customHeight="1" x14ac:dyDescent="0.25">
      <c r="A153" s="692"/>
      <c r="B153" s="624"/>
      <c r="C153" s="104">
        <f>'натур показатели патриотика'!C174</f>
        <v>0</v>
      </c>
      <c r="D153" s="63">
        <f>'натур показатели патриотика'!D174</f>
        <v>0</v>
      </c>
      <c r="E153" s="161">
        <f>'таланты+инициативы0,275'!D246</f>
        <v>0</v>
      </c>
    </row>
    <row r="154" spans="1:5" ht="12" hidden="1" customHeight="1" x14ac:dyDescent="0.25">
      <c r="A154" s="692"/>
      <c r="B154" s="624"/>
      <c r="C154" s="104">
        <f>'натур показатели патриотика'!C175</f>
        <v>0</v>
      </c>
      <c r="D154" s="63">
        <f>'натур показатели патриотика'!D175</f>
        <v>0</v>
      </c>
      <c r="E154" s="161">
        <f>'таланты+инициативы0,275'!D247</f>
        <v>0</v>
      </c>
    </row>
    <row r="155" spans="1:5" ht="12" hidden="1" customHeight="1" x14ac:dyDescent="0.25">
      <c r="A155" s="692"/>
      <c r="B155" s="624"/>
      <c r="C155" s="104">
        <f>'натур показатели патриотика'!C176</f>
        <v>0</v>
      </c>
      <c r="D155" s="63">
        <f>'натур показатели патриотика'!D176</f>
        <v>0</v>
      </c>
      <c r="E155" s="161">
        <f>'таланты+инициативы0,275'!D248</f>
        <v>0</v>
      </c>
    </row>
    <row r="156" spans="1:5" ht="12" hidden="1" customHeight="1" x14ac:dyDescent="0.25">
      <c r="A156" s="692"/>
      <c r="B156" s="624"/>
      <c r="C156" s="104">
        <f>'натур показатели патриотика'!C177</f>
        <v>0</v>
      </c>
      <c r="D156" s="63">
        <f>'натур показатели патриотика'!D177</f>
        <v>0</v>
      </c>
      <c r="E156" s="161">
        <f>'таланты+инициативы0,275'!D249</f>
        <v>0</v>
      </c>
    </row>
    <row r="157" spans="1:5" ht="12" hidden="1" customHeight="1" x14ac:dyDescent="0.25">
      <c r="A157" s="692"/>
      <c r="B157" s="624"/>
      <c r="C157" s="104">
        <f>'натур показатели патриотика'!C178</f>
        <v>0</v>
      </c>
      <c r="D157" s="63">
        <f>'натур показатели патриотика'!D178</f>
        <v>0</v>
      </c>
      <c r="E157" s="161">
        <f>'таланты+инициативы0,275'!D250</f>
        <v>0</v>
      </c>
    </row>
    <row r="158" spans="1:5" ht="12" hidden="1" customHeight="1" x14ac:dyDescent="0.25">
      <c r="A158" s="692"/>
      <c r="B158" s="624"/>
      <c r="C158" s="104">
        <f>'натур показатели патриотика'!C179</f>
        <v>0</v>
      </c>
      <c r="D158" s="63">
        <f>'натур показатели патриотика'!D179</f>
        <v>0</v>
      </c>
      <c r="E158" s="161">
        <f>'таланты+инициативы0,275'!D251</f>
        <v>0</v>
      </c>
    </row>
    <row r="159" spans="1:5" ht="12" hidden="1" customHeight="1" x14ac:dyDescent="0.25">
      <c r="A159" s="692"/>
      <c r="B159" s="624"/>
      <c r="C159" s="104">
        <f>'натур показатели патриотика'!C180</f>
        <v>0</v>
      </c>
      <c r="D159" s="63">
        <f>'натур показатели патриотика'!D180</f>
        <v>0</v>
      </c>
      <c r="E159" s="161">
        <f>'таланты+инициативы0,275'!D252</f>
        <v>0</v>
      </c>
    </row>
    <row r="160" spans="1:5" ht="12" hidden="1" customHeight="1" x14ac:dyDescent="0.25">
      <c r="A160" s="692"/>
      <c r="B160" s="624"/>
      <c r="C160" s="104">
        <f>'натур показатели патриотика'!C181</f>
        <v>0</v>
      </c>
      <c r="D160" s="63">
        <f>'натур показатели патриотика'!D181</f>
        <v>0</v>
      </c>
      <c r="E160" s="161">
        <f>'таланты+инициативы0,275'!D253</f>
        <v>0</v>
      </c>
    </row>
    <row r="161" spans="1:5" ht="12" hidden="1" customHeight="1" x14ac:dyDescent="0.25">
      <c r="A161" s="692"/>
      <c r="B161" s="624"/>
      <c r="C161" s="104">
        <f>'натур показатели патриотика'!C182</f>
        <v>0</v>
      </c>
      <c r="D161" s="63">
        <f>'натур показатели патриотика'!D182</f>
        <v>0</v>
      </c>
      <c r="E161" s="161">
        <f>'таланты+инициативы0,275'!D254</f>
        <v>0</v>
      </c>
    </row>
    <row r="162" spans="1:5" ht="12" hidden="1" customHeight="1" x14ac:dyDescent="0.25">
      <c r="A162" s="692"/>
      <c r="B162" s="624"/>
      <c r="C162" s="104">
        <f>'натур показатели патриотика'!C183</f>
        <v>0</v>
      </c>
      <c r="D162" s="63">
        <f>'натур показатели патриотика'!D183</f>
        <v>0</v>
      </c>
      <c r="E162" s="161">
        <f>'таланты+инициативы0,275'!D255</f>
        <v>0</v>
      </c>
    </row>
    <row r="163" spans="1:5" ht="12" hidden="1" customHeight="1" x14ac:dyDescent="0.25">
      <c r="A163" s="692"/>
      <c r="B163" s="624"/>
      <c r="C163" s="104">
        <f>'натур показатели патриотика'!C184</f>
        <v>0</v>
      </c>
      <c r="D163" s="63">
        <f>'натур показатели патриотика'!D184</f>
        <v>0</v>
      </c>
      <c r="E163" s="161">
        <f>'таланты+инициативы0,275'!D256</f>
        <v>0</v>
      </c>
    </row>
    <row r="164" spans="1:5" ht="12" hidden="1" customHeight="1" x14ac:dyDescent="0.25">
      <c r="A164" s="692"/>
      <c r="B164" s="624"/>
      <c r="C164" s="104">
        <f>'натур показатели патриотика'!C185</f>
        <v>0</v>
      </c>
      <c r="D164" s="63">
        <f>'натур показатели патриотика'!D185</f>
        <v>0</v>
      </c>
      <c r="E164" s="161">
        <f>'таланты+инициативы0,275'!D257</f>
        <v>0</v>
      </c>
    </row>
    <row r="165" spans="1:5" ht="12" hidden="1" customHeight="1" x14ac:dyDescent="0.25">
      <c r="A165" s="692"/>
      <c r="B165" s="624"/>
      <c r="C165" s="104">
        <f>'натур показатели патриотика'!C186</f>
        <v>0</v>
      </c>
      <c r="D165" s="63">
        <f>'натур показатели патриотика'!D186</f>
        <v>0</v>
      </c>
      <c r="E165" s="161">
        <f>'таланты+инициативы0,275'!D258</f>
        <v>0</v>
      </c>
    </row>
    <row r="166" spans="1:5" hidden="1" x14ac:dyDescent="0.25">
      <c r="A166" s="692"/>
      <c r="B166" s="624"/>
      <c r="C166" s="104">
        <f>'натур показатели патриотика'!C187</f>
        <v>0</v>
      </c>
      <c r="D166" s="63">
        <f>'натур показатели патриотика'!D187</f>
        <v>0</v>
      </c>
      <c r="E166" s="161">
        <f>'таланты+инициативы0,275'!D259</f>
        <v>0</v>
      </c>
    </row>
    <row r="167" spans="1:5" hidden="1" x14ac:dyDescent="0.25">
      <c r="A167" s="692"/>
      <c r="B167" s="624"/>
      <c r="C167" s="104">
        <f>'натур показатели патриотика'!C188</f>
        <v>0</v>
      </c>
      <c r="D167" s="63">
        <f>'натур показатели патриотика'!D188</f>
        <v>0</v>
      </c>
      <c r="E167" s="161">
        <f>'таланты+инициативы0,275'!D260</f>
        <v>0</v>
      </c>
    </row>
    <row r="168" spans="1:5" hidden="1" x14ac:dyDescent="0.25">
      <c r="A168" s="692"/>
      <c r="B168" s="624"/>
      <c r="C168" s="104">
        <f>'натур показатели патриотика'!C189</f>
        <v>0</v>
      </c>
      <c r="D168" s="63">
        <f>'натур показатели патриотика'!D189</f>
        <v>0</v>
      </c>
      <c r="E168" s="161">
        <f>'таланты+инициативы0,275'!D261</f>
        <v>0</v>
      </c>
    </row>
    <row r="169" spans="1:5" hidden="1" x14ac:dyDescent="0.25">
      <c r="A169" s="692"/>
      <c r="B169" s="624"/>
      <c r="C169" s="104">
        <f>'натур показатели патриотика'!C190</f>
        <v>0</v>
      </c>
      <c r="D169" s="63">
        <f>'натур показатели патриотика'!D190</f>
        <v>0</v>
      </c>
      <c r="E169" s="161">
        <f>'таланты+инициативы0,275'!D262</f>
        <v>0</v>
      </c>
    </row>
    <row r="170" spans="1:5" hidden="1" x14ac:dyDescent="0.25">
      <c r="A170" s="692"/>
      <c r="B170" s="624"/>
      <c r="C170" s="104">
        <f>'натур показатели патриотика'!C191</f>
        <v>0</v>
      </c>
      <c r="D170" s="63">
        <f>'натур показатели патриотика'!D191</f>
        <v>0</v>
      </c>
      <c r="E170" s="161">
        <f>'таланты+инициативы0,275'!D263</f>
        <v>0</v>
      </c>
    </row>
    <row r="171" spans="1:5" hidden="1" x14ac:dyDescent="0.25">
      <c r="A171" s="692"/>
      <c r="B171" s="624"/>
      <c r="C171" s="104">
        <f>'натур показатели патриотика'!C192</f>
        <v>0</v>
      </c>
      <c r="D171" s="63">
        <f>'натур показатели патриотика'!D192</f>
        <v>0</v>
      </c>
      <c r="E171" s="161">
        <f>'таланты+инициативы0,275'!D264</f>
        <v>0</v>
      </c>
    </row>
    <row r="172" spans="1:5" hidden="1" x14ac:dyDescent="0.25">
      <c r="A172" s="692"/>
      <c r="B172" s="624"/>
      <c r="C172" s="104">
        <f>'натур показатели патриотика'!C193</f>
        <v>0</v>
      </c>
      <c r="D172" s="63">
        <f>'натур показатели патриотика'!D193</f>
        <v>0</v>
      </c>
      <c r="E172" s="161">
        <f>'таланты+инициативы0,275'!D265</f>
        <v>0</v>
      </c>
    </row>
    <row r="173" spans="1:5" hidden="1" x14ac:dyDescent="0.25">
      <c r="A173" s="692"/>
      <c r="B173" s="624"/>
      <c r="C173" s="104">
        <f>'натур показатели патриотика'!C194</f>
        <v>0</v>
      </c>
      <c r="D173" s="63">
        <f>'натур показатели патриотика'!D194</f>
        <v>0</v>
      </c>
      <c r="E173" s="161">
        <f>'таланты+инициативы0,275'!D266</f>
        <v>0</v>
      </c>
    </row>
    <row r="174" spans="1:5" hidden="1" x14ac:dyDescent="0.25">
      <c r="A174" s="692"/>
      <c r="B174" s="624"/>
      <c r="C174" s="104">
        <f>'натур показатели патриотика'!C195</f>
        <v>0</v>
      </c>
      <c r="D174" s="63">
        <f>'натур показатели патриотика'!D195</f>
        <v>0</v>
      </c>
      <c r="E174" s="161">
        <f>'таланты+инициативы0,275'!D267</f>
        <v>0</v>
      </c>
    </row>
    <row r="175" spans="1:5" hidden="1" x14ac:dyDescent="0.25">
      <c r="A175" s="692"/>
      <c r="B175" s="624"/>
      <c r="C175" s="104">
        <f>'натур показатели патриотика'!C196</f>
        <v>0</v>
      </c>
      <c r="D175" s="63">
        <f>'натур показатели патриотика'!D196</f>
        <v>0</v>
      </c>
      <c r="E175" s="161">
        <f>'таланты+инициативы0,275'!D268</f>
        <v>0</v>
      </c>
    </row>
    <row r="176" spans="1:5" hidden="1" x14ac:dyDescent="0.25">
      <c r="A176" s="692"/>
      <c r="B176" s="624"/>
      <c r="C176" s="104">
        <f>'натур показатели патриотика'!C197</f>
        <v>0</v>
      </c>
      <c r="D176" s="63">
        <f>'натур показатели патриотика'!D197</f>
        <v>0</v>
      </c>
      <c r="E176" s="161">
        <f>'таланты+инициативы0,275'!D269</f>
        <v>0</v>
      </c>
    </row>
    <row r="177" spans="1:5" hidden="1" x14ac:dyDescent="0.25">
      <c r="A177" s="692"/>
      <c r="B177" s="624"/>
      <c r="C177" s="104">
        <f>'натур показатели патриотика'!C198</f>
        <v>0</v>
      </c>
      <c r="D177" s="63">
        <f>'натур показатели патриотика'!D198</f>
        <v>0</v>
      </c>
      <c r="E177" s="161">
        <f>'таланты+инициативы0,275'!D270</f>
        <v>0</v>
      </c>
    </row>
    <row r="178" spans="1:5" hidden="1" x14ac:dyDescent="0.25">
      <c r="A178" s="692"/>
      <c r="B178" s="624"/>
      <c r="C178" s="104">
        <f>'натур показатели патриотика'!C199</f>
        <v>0</v>
      </c>
      <c r="D178" s="63">
        <f>'натур показатели патриотика'!D199</f>
        <v>0</v>
      </c>
      <c r="E178" s="161">
        <f>'таланты+инициативы0,275'!D271</f>
        <v>0</v>
      </c>
    </row>
    <row r="179" spans="1:5" hidden="1" x14ac:dyDescent="0.25">
      <c r="A179" s="692"/>
      <c r="B179" s="624"/>
      <c r="C179" s="104">
        <f>'натур показатели патриотика'!C200</f>
        <v>0</v>
      </c>
      <c r="D179" s="63">
        <f>'натур показатели патриотика'!D200</f>
        <v>0</v>
      </c>
      <c r="E179" s="161">
        <f>'таланты+инициативы0,275'!D272</f>
        <v>0</v>
      </c>
    </row>
    <row r="180" spans="1:5" hidden="1" x14ac:dyDescent="0.25">
      <c r="A180" s="692"/>
      <c r="B180" s="624"/>
      <c r="C180" s="104">
        <f>'натур показатели патриотика'!C201</f>
        <v>0</v>
      </c>
      <c r="D180" s="63">
        <f>'натур показатели патриотика'!D201</f>
        <v>0</v>
      </c>
      <c r="E180" s="161">
        <f>'таланты+инициативы0,275'!D273</f>
        <v>0</v>
      </c>
    </row>
    <row r="181" spans="1:5" hidden="1" x14ac:dyDescent="0.25">
      <c r="A181" s="692"/>
      <c r="B181" s="624"/>
      <c r="C181" s="104">
        <f>'натур показатели патриотика'!C202</f>
        <v>0</v>
      </c>
      <c r="D181" s="63">
        <f>'натур показатели патриотика'!D202</f>
        <v>0</v>
      </c>
      <c r="E181" s="161">
        <f>'таланты+инициативы0,275'!D274</f>
        <v>0</v>
      </c>
    </row>
    <row r="182" spans="1:5" hidden="1" x14ac:dyDescent="0.25">
      <c r="A182" s="692"/>
      <c r="B182" s="624"/>
      <c r="C182" s="104">
        <f>'натур показатели патриотика'!C203</f>
        <v>0</v>
      </c>
      <c r="D182" s="63">
        <f>'натур показатели патриотика'!D203</f>
        <v>0</v>
      </c>
      <c r="E182" s="161">
        <f>'таланты+инициативы0,275'!D275</f>
        <v>0</v>
      </c>
    </row>
    <row r="183" spans="1:5" hidden="1" x14ac:dyDescent="0.25">
      <c r="A183" s="692"/>
      <c r="B183" s="624"/>
      <c r="C183" s="104">
        <f>'натур показатели патриотика'!C204</f>
        <v>0</v>
      </c>
      <c r="D183" s="63">
        <f>'натур показатели патриотика'!D204</f>
        <v>0</v>
      </c>
      <c r="E183" s="161">
        <f>'таланты+инициативы0,275'!D276</f>
        <v>0</v>
      </c>
    </row>
    <row r="184" spans="1:5" hidden="1" x14ac:dyDescent="0.25">
      <c r="A184" s="692"/>
      <c r="B184" s="624"/>
      <c r="C184" s="104">
        <f>'натур показатели патриотика'!C205</f>
        <v>0</v>
      </c>
      <c r="D184" s="63">
        <f>'натур показатели патриотика'!D205</f>
        <v>0</v>
      </c>
      <c r="E184" s="161">
        <f>'таланты+инициативы0,275'!D277</f>
        <v>0</v>
      </c>
    </row>
    <row r="185" spans="1:5" hidden="1" x14ac:dyDescent="0.25">
      <c r="A185" s="692"/>
      <c r="B185" s="624"/>
      <c r="C185" s="104">
        <f>'натур показатели патриотика'!C206</f>
        <v>0</v>
      </c>
      <c r="D185" s="63">
        <f>'натур показатели патриотика'!D206</f>
        <v>0</v>
      </c>
      <c r="E185" s="161">
        <f>'таланты+инициативы0,275'!D278</f>
        <v>0</v>
      </c>
    </row>
    <row r="186" spans="1:5" hidden="1" x14ac:dyDescent="0.25">
      <c r="A186" s="692"/>
      <c r="B186" s="624"/>
      <c r="C186" s="104">
        <f>'натур показатели патриотика'!C207</f>
        <v>0</v>
      </c>
      <c r="D186" s="63">
        <f>'натур показатели патриотика'!D207</f>
        <v>0</v>
      </c>
      <c r="E186" s="161">
        <f>'таланты+инициативы0,275'!D279</f>
        <v>0.27500000000000002</v>
      </c>
    </row>
    <row r="187" spans="1:5" hidden="1" x14ac:dyDescent="0.25">
      <c r="A187" s="692"/>
      <c r="B187" s="624"/>
      <c r="C187" s="104">
        <f>'натур показатели патриотика'!C208</f>
        <v>0</v>
      </c>
      <c r="D187" s="63">
        <f>'натур показатели патриотика'!D208</f>
        <v>0</v>
      </c>
      <c r="E187" s="161">
        <f>'таланты+инициативы0,275'!D280</f>
        <v>0.27500000000000002</v>
      </c>
    </row>
    <row r="188" spans="1:5" hidden="1" x14ac:dyDescent="0.25">
      <c r="A188" s="692"/>
      <c r="B188" s="624"/>
      <c r="C188" s="104">
        <f>'натур показатели патриотика'!C209</f>
        <v>0</v>
      </c>
      <c r="D188" s="63">
        <f>'натур показатели патриотика'!D209</f>
        <v>0</v>
      </c>
      <c r="E188" s="161">
        <f>'таланты+инициативы0,275'!D281</f>
        <v>0.27500000000000002</v>
      </c>
    </row>
    <row r="189" spans="1:5" hidden="1" x14ac:dyDescent="0.25">
      <c r="A189" s="692"/>
      <c r="B189" s="624"/>
      <c r="C189" s="104">
        <f>'натур показатели патриотика'!C210</f>
        <v>0</v>
      </c>
      <c r="D189" s="63">
        <f>'натур показатели патриотика'!D210</f>
        <v>0</v>
      </c>
      <c r="E189" s="161">
        <f>'таланты+инициативы0,275'!D282</f>
        <v>0.27500000000000002</v>
      </c>
    </row>
    <row r="190" spans="1:5" hidden="1" x14ac:dyDescent="0.25">
      <c r="A190" s="692"/>
      <c r="B190" s="624"/>
      <c r="C190" s="104">
        <f>'натур показатели патриотика'!C211</f>
        <v>0</v>
      </c>
      <c r="D190" s="63">
        <f>'натур показатели патриотика'!D211</f>
        <v>0</v>
      </c>
      <c r="E190" s="161">
        <f>'таланты+инициативы0,275'!D283</f>
        <v>0.27500000000000002</v>
      </c>
    </row>
    <row r="191" spans="1:5" hidden="1" x14ac:dyDescent="0.25">
      <c r="A191" s="692"/>
      <c r="B191" s="624"/>
      <c r="C191" s="104">
        <f>'натур показатели патриотика'!C212</f>
        <v>0</v>
      </c>
      <c r="D191" s="63">
        <f>'натур показатели патриотика'!D212</f>
        <v>0</v>
      </c>
      <c r="E191" s="161">
        <f>'таланты+инициативы0,275'!D284</f>
        <v>0.27500000000000002</v>
      </c>
    </row>
    <row r="192" spans="1:5" hidden="1" x14ac:dyDescent="0.25">
      <c r="A192" s="692"/>
      <c r="B192" s="624"/>
      <c r="C192" s="104">
        <f>'натур показатели патриотика'!C213</f>
        <v>0</v>
      </c>
      <c r="D192" s="63">
        <f>'натур показатели патриотика'!D213</f>
        <v>0</v>
      </c>
      <c r="E192" s="161">
        <f>'таланты+инициативы0,275'!D285</f>
        <v>0.27500000000000002</v>
      </c>
    </row>
    <row r="193" spans="1:5" hidden="1" x14ac:dyDescent="0.25">
      <c r="A193" s="692"/>
      <c r="B193" s="624"/>
      <c r="C193" s="104">
        <f>'натур показатели патриотика'!C214</f>
        <v>0</v>
      </c>
      <c r="D193" s="63">
        <f>'натур показатели патриотика'!D214</f>
        <v>0</v>
      </c>
      <c r="E193" s="161">
        <f>'таланты+инициативы0,275'!D286</f>
        <v>0.27500000000000002</v>
      </c>
    </row>
    <row r="194" spans="1:5" ht="22.5" hidden="1" customHeight="1" x14ac:dyDescent="0.25">
      <c r="A194" s="692"/>
      <c r="B194" s="624"/>
      <c r="C194" s="104">
        <f>'натур показатели патриотика'!C215</f>
        <v>0</v>
      </c>
      <c r="D194" s="63">
        <f>'натур показатели патриотика'!D215</f>
        <v>0</v>
      </c>
      <c r="E194" s="161">
        <f>'таланты+инициативы0,275'!D287</f>
        <v>0.27500000000000002</v>
      </c>
    </row>
    <row r="195" spans="1:5" hidden="1" x14ac:dyDescent="0.25">
      <c r="A195" s="692"/>
      <c r="B195" s="624"/>
      <c r="C195" s="104">
        <f>'натур показатели патриотика'!C216</f>
        <v>0</v>
      </c>
      <c r="D195" s="63">
        <f>'натур показатели патриотика'!D216</f>
        <v>0</v>
      </c>
      <c r="E195" s="161">
        <f>'таланты+инициативы0,275'!D288</f>
        <v>0.27500000000000002</v>
      </c>
    </row>
    <row r="196" spans="1:5" hidden="1" x14ac:dyDescent="0.25">
      <c r="A196" s="692"/>
      <c r="B196" s="624"/>
      <c r="C196" s="104">
        <f>'натур показатели патриотика'!C217</f>
        <v>0</v>
      </c>
      <c r="D196" s="63">
        <f>'натур показатели патриотика'!D217</f>
        <v>0</v>
      </c>
      <c r="E196" s="161">
        <f>'таланты+инициативы0,275'!D289</f>
        <v>0.27500000000000002</v>
      </c>
    </row>
    <row r="197" spans="1:5" hidden="1" x14ac:dyDescent="0.25">
      <c r="A197" s="692"/>
      <c r="B197" s="624"/>
      <c r="C197" s="104">
        <f>'натур показатели патриотика'!C218</f>
        <v>0</v>
      </c>
      <c r="D197" s="63">
        <f>'натур показатели патриотика'!D218</f>
        <v>0</v>
      </c>
      <c r="E197" s="161">
        <f>'таланты+инициативы0,275'!D290</f>
        <v>0.27500000000000002</v>
      </c>
    </row>
    <row r="198" spans="1:5" hidden="1" x14ac:dyDescent="0.25">
      <c r="A198" s="692"/>
      <c r="B198" s="624"/>
      <c r="C198" s="104">
        <f>'натур показатели патриотика'!C219</f>
        <v>0</v>
      </c>
      <c r="D198" s="63">
        <f>'натур показатели патриотика'!D219</f>
        <v>0</v>
      </c>
      <c r="E198" s="161">
        <f>'таланты+инициативы0,275'!D291</f>
        <v>0.27500000000000002</v>
      </c>
    </row>
    <row r="199" spans="1:5" hidden="1" x14ac:dyDescent="0.25">
      <c r="A199" s="692"/>
      <c r="B199" s="624"/>
      <c r="C199" s="104">
        <f>'натур показатели патриотика'!C220</f>
        <v>0</v>
      </c>
      <c r="D199" s="63">
        <f>'натур показатели патриотика'!D220</f>
        <v>0</v>
      </c>
      <c r="E199" s="161">
        <f>'таланты+инициативы0,275'!D292</f>
        <v>0.27500000000000002</v>
      </c>
    </row>
    <row r="200" spans="1:5" hidden="1" x14ac:dyDescent="0.25">
      <c r="A200" s="692"/>
      <c r="B200" s="624"/>
      <c r="C200" s="104">
        <f>'натур показатели патриотика'!C221</f>
        <v>0</v>
      </c>
      <c r="D200" s="63">
        <f>'натур показатели патриотика'!D221</f>
        <v>0</v>
      </c>
      <c r="E200" s="161">
        <f>'таланты+инициативы0,275'!D293</f>
        <v>0.27500000000000002</v>
      </c>
    </row>
    <row r="201" spans="1:5" hidden="1" x14ac:dyDescent="0.25">
      <c r="A201" s="692"/>
      <c r="B201" s="624"/>
      <c r="C201" s="104">
        <f>'натур показатели патриотика'!C222</f>
        <v>0</v>
      </c>
      <c r="D201" s="63">
        <f>'натур показатели патриотика'!D222</f>
        <v>0</v>
      </c>
      <c r="E201" s="161">
        <f>'таланты+инициативы0,275'!D294</f>
        <v>0.27500000000000002</v>
      </c>
    </row>
    <row r="202" spans="1:5" hidden="1" x14ac:dyDescent="0.25">
      <c r="A202" s="692"/>
      <c r="B202" s="624"/>
      <c r="C202" s="104">
        <f>'натур показатели патриотика'!C223</f>
        <v>0</v>
      </c>
      <c r="D202" s="63">
        <f>'натур показатели патриотика'!D223</f>
        <v>0</v>
      </c>
      <c r="E202" s="161">
        <f>'таланты+инициативы0,275'!D295</f>
        <v>0.27500000000000002</v>
      </c>
    </row>
    <row r="203" spans="1:5" hidden="1" x14ac:dyDescent="0.25">
      <c r="A203" s="692"/>
      <c r="B203" s="624"/>
      <c r="C203" s="104">
        <f>'натур показатели патриотика'!C224</f>
        <v>0</v>
      </c>
      <c r="D203" s="63">
        <f>'натур показатели патриотика'!D224</f>
        <v>0</v>
      </c>
      <c r="E203" s="161">
        <f>'таланты+инициативы0,275'!D296</f>
        <v>0.27500000000000002</v>
      </c>
    </row>
    <row r="204" spans="1:5" hidden="1" x14ac:dyDescent="0.25">
      <c r="A204" s="692"/>
      <c r="B204" s="624"/>
      <c r="C204" s="104">
        <f>'натур показатели патриотика'!C225</f>
        <v>0</v>
      </c>
      <c r="D204" s="63">
        <f>'натур показатели патриотика'!D225</f>
        <v>0</v>
      </c>
      <c r="E204" s="161">
        <f>'таланты+инициативы0,275'!D297</f>
        <v>0.27500000000000002</v>
      </c>
    </row>
    <row r="205" spans="1:5" hidden="1" x14ac:dyDescent="0.25">
      <c r="A205" s="692"/>
      <c r="B205" s="624"/>
      <c r="C205" s="104">
        <f>'натур показатели патриотика'!C226</f>
        <v>0</v>
      </c>
      <c r="D205" s="63">
        <f>'натур показатели патриотика'!D226</f>
        <v>0</v>
      </c>
      <c r="E205" s="161">
        <f>'таланты+инициативы0,275'!D298</f>
        <v>0.27500000000000002</v>
      </c>
    </row>
    <row r="206" spans="1:5" hidden="1" x14ac:dyDescent="0.25">
      <c r="A206" s="692"/>
      <c r="B206" s="624"/>
      <c r="C206" s="104">
        <f>'натур показатели патриотика'!C227</f>
        <v>0</v>
      </c>
      <c r="D206" s="63">
        <f>'натур показатели патриотика'!D227</f>
        <v>0</v>
      </c>
      <c r="E206" s="161">
        <f>'таланты+инициативы0,275'!D299</f>
        <v>0.27500000000000002</v>
      </c>
    </row>
    <row r="207" spans="1:5" hidden="1" x14ac:dyDescent="0.25">
      <c r="A207" s="692"/>
      <c r="B207" s="624"/>
      <c r="C207" s="104">
        <f>'натур показатели патриотика'!C228</f>
        <v>0</v>
      </c>
      <c r="D207" s="63">
        <f>'натур показатели патриотика'!D228</f>
        <v>0</v>
      </c>
      <c r="E207" s="161">
        <f>'таланты+инициативы0,275'!D300</f>
        <v>0.27500000000000002</v>
      </c>
    </row>
    <row r="208" spans="1:5" hidden="1" x14ac:dyDescent="0.25">
      <c r="A208" s="692"/>
      <c r="B208" s="624"/>
      <c r="C208" s="104">
        <f>'натур показатели патриотика'!C229</f>
        <v>0</v>
      </c>
      <c r="D208" s="63">
        <f>'натур показатели патриотика'!D229</f>
        <v>0</v>
      </c>
      <c r="E208" s="161">
        <f>'таланты+инициативы0,275'!D301</f>
        <v>0.27500000000000002</v>
      </c>
    </row>
    <row r="209" spans="1:5" hidden="1" x14ac:dyDescent="0.25">
      <c r="A209" s="692"/>
      <c r="B209" s="624"/>
      <c r="C209" s="104">
        <f>'натур показатели патриотика'!C230</f>
        <v>0</v>
      </c>
      <c r="D209" s="63">
        <f>'натур показатели патриотика'!D230</f>
        <v>0</v>
      </c>
      <c r="E209" s="161">
        <f>'таланты+инициативы0,275'!D302</f>
        <v>0.27500000000000002</v>
      </c>
    </row>
    <row r="210" spans="1:5" hidden="1" x14ac:dyDescent="0.25">
      <c r="A210" s="692"/>
      <c r="B210" s="624"/>
      <c r="C210" s="104">
        <f>'натур показатели патриотика'!C231</f>
        <v>0</v>
      </c>
      <c r="D210" s="63">
        <f>'натур показатели патриотика'!D231</f>
        <v>0</v>
      </c>
      <c r="E210" s="161">
        <f>'таланты+инициативы0,275'!D303</f>
        <v>0.27500000000000002</v>
      </c>
    </row>
    <row r="211" spans="1:5" hidden="1" x14ac:dyDescent="0.25">
      <c r="A211" s="692"/>
      <c r="B211" s="624"/>
      <c r="C211" s="104">
        <f>'натур показатели патриотика'!C232</f>
        <v>0</v>
      </c>
      <c r="D211" s="63">
        <f>'натур показатели патриотика'!D232</f>
        <v>0</v>
      </c>
      <c r="E211" s="161">
        <f>'таланты+инициативы0,275'!D304</f>
        <v>0.27500000000000002</v>
      </c>
    </row>
    <row r="212" spans="1:5" hidden="1" x14ac:dyDescent="0.25">
      <c r="A212" s="692"/>
      <c r="B212" s="624"/>
      <c r="C212" s="104">
        <f>'натур показатели патриотика'!C233</f>
        <v>0</v>
      </c>
      <c r="D212" s="63">
        <f>'натур показатели патриотика'!D233</f>
        <v>0</v>
      </c>
      <c r="E212" s="161">
        <f>'таланты+инициативы0,275'!D305</f>
        <v>0.27500000000000002</v>
      </c>
    </row>
    <row r="213" spans="1:5" hidden="1" x14ac:dyDescent="0.25">
      <c r="A213" s="692"/>
      <c r="B213" s="624"/>
      <c r="C213" s="104">
        <f>'натур показатели патриотика'!C234</f>
        <v>0</v>
      </c>
      <c r="D213" s="63">
        <f>'натур показатели патриотика'!D234</f>
        <v>0</v>
      </c>
      <c r="E213" s="161">
        <f>'таланты+инициативы0,275'!D306</f>
        <v>0.27500000000000002</v>
      </c>
    </row>
    <row r="214" spans="1:5" hidden="1" x14ac:dyDescent="0.25">
      <c r="A214" s="692"/>
      <c r="B214" s="624"/>
      <c r="C214" s="104">
        <f>'натур показатели патриотика'!C235</f>
        <v>0</v>
      </c>
      <c r="D214" s="63">
        <f>'натур показатели патриотика'!D235</f>
        <v>0</v>
      </c>
      <c r="E214" s="161">
        <f>'таланты+инициативы0,275'!D307</f>
        <v>0.27500000000000002</v>
      </c>
    </row>
    <row r="215" spans="1:5" hidden="1" x14ac:dyDescent="0.25">
      <c r="A215" s="692"/>
      <c r="B215" s="624"/>
      <c r="C215" s="104">
        <f>'натур показатели патриотика'!C236</f>
        <v>0</v>
      </c>
      <c r="D215" s="63">
        <f>'натур показатели патриотика'!D236</f>
        <v>0</v>
      </c>
      <c r="E215" s="161">
        <f>'таланты+инициативы0,275'!D308</f>
        <v>0.27500000000000002</v>
      </c>
    </row>
    <row r="216" spans="1:5" hidden="1" x14ac:dyDescent="0.25">
      <c r="A216" s="692"/>
      <c r="B216" s="624"/>
      <c r="C216" s="104">
        <f>'натур показатели патриотика'!C237</f>
        <v>0</v>
      </c>
      <c r="D216" s="63">
        <f>'натур показатели патриотика'!D237</f>
        <v>0</v>
      </c>
      <c r="E216" s="161">
        <f>'таланты+инициативы0,275'!D309</f>
        <v>0.27500000000000002</v>
      </c>
    </row>
    <row r="217" spans="1:5" hidden="1" x14ac:dyDescent="0.25">
      <c r="A217" s="692"/>
      <c r="B217" s="624"/>
      <c r="C217" s="104">
        <f>'натур показатели патриотика'!C238</f>
        <v>0</v>
      </c>
      <c r="D217" s="63">
        <f>'натур показатели патриотика'!D238</f>
        <v>0</v>
      </c>
      <c r="E217" s="161">
        <f>'таланты+инициативы0,275'!D310</f>
        <v>0.27500000000000002</v>
      </c>
    </row>
    <row r="218" spans="1:5" hidden="1" x14ac:dyDescent="0.25">
      <c r="A218" s="692"/>
      <c r="B218" s="624"/>
      <c r="C218" s="104">
        <f>'натур показатели патриотика'!C239</f>
        <v>0</v>
      </c>
      <c r="D218" s="63">
        <f>'натур показатели патриотика'!D239</f>
        <v>0</v>
      </c>
      <c r="E218" s="161">
        <f>'таланты+инициативы0,275'!D311</f>
        <v>0.27500000000000002</v>
      </c>
    </row>
    <row r="219" spans="1:5" hidden="1" x14ac:dyDescent="0.25">
      <c r="A219" s="692"/>
      <c r="B219" s="624"/>
      <c r="C219" s="104">
        <f>'натур показатели патриотика'!C240</f>
        <v>0</v>
      </c>
      <c r="D219" s="63">
        <f>'натур показатели патриотика'!D240</f>
        <v>0</v>
      </c>
      <c r="E219" s="161">
        <f>'таланты+инициативы0,275'!D312</f>
        <v>0.27500000000000002</v>
      </c>
    </row>
    <row r="220" spans="1:5" hidden="1" x14ac:dyDescent="0.25">
      <c r="A220" s="692"/>
      <c r="B220" s="624"/>
      <c r="C220" s="104">
        <f>'натур показатели патриотика'!C241</f>
        <v>0</v>
      </c>
      <c r="D220" s="63">
        <f>'натур показатели патриотика'!D241</f>
        <v>0</v>
      </c>
      <c r="E220" s="161">
        <f>'таланты+инициативы0,275'!D313</f>
        <v>0.27500000000000002</v>
      </c>
    </row>
    <row r="221" spans="1:5" hidden="1" x14ac:dyDescent="0.25">
      <c r="A221" s="692"/>
      <c r="B221" s="624"/>
      <c r="C221" s="104">
        <f>'натур показатели патриотика'!C242</f>
        <v>0</v>
      </c>
      <c r="D221" s="63">
        <f>'натур показатели патриотика'!D242</f>
        <v>0</v>
      </c>
      <c r="E221" s="161">
        <f>'таланты+инициативы0,275'!D314</f>
        <v>0.27500000000000002</v>
      </c>
    </row>
    <row r="222" spans="1:5" hidden="1" x14ac:dyDescent="0.25">
      <c r="A222" s="692"/>
      <c r="B222" s="624"/>
      <c r="C222" s="104">
        <f>'натур показатели патриотика'!C243</f>
        <v>0</v>
      </c>
      <c r="D222" s="63">
        <f>'натур показатели патриотика'!D243</f>
        <v>0</v>
      </c>
      <c r="E222" s="161">
        <f>'таланты+инициативы0,275'!D315</f>
        <v>0.27500000000000002</v>
      </c>
    </row>
    <row r="223" spans="1:5" hidden="1" x14ac:dyDescent="0.25">
      <c r="A223" s="692"/>
      <c r="B223" s="624"/>
      <c r="C223" s="104">
        <f>'натур показатели патриотика'!C244</f>
        <v>0</v>
      </c>
      <c r="D223" s="63">
        <f>'натур показатели патриотика'!D244</f>
        <v>0</v>
      </c>
      <c r="E223" s="161">
        <f>'таланты+инициативы0,275'!D316</f>
        <v>0.27500000000000002</v>
      </c>
    </row>
    <row r="224" spans="1:5" hidden="1" x14ac:dyDescent="0.25">
      <c r="A224" s="692"/>
      <c r="B224" s="624"/>
      <c r="C224" s="104">
        <f>'натур показатели патриотика'!C245</f>
        <v>0</v>
      </c>
      <c r="D224" s="63">
        <f>'натур показатели патриотика'!D245</f>
        <v>0</v>
      </c>
      <c r="E224" s="161">
        <f>'таланты+инициативы0,275'!D317</f>
        <v>0.27500000000000002</v>
      </c>
    </row>
    <row r="225" spans="1:5" hidden="1" x14ac:dyDescent="0.25">
      <c r="A225" s="692"/>
      <c r="B225" s="624"/>
      <c r="C225" s="104">
        <f>'натур показатели патриотика'!C246</f>
        <v>0</v>
      </c>
      <c r="D225" s="63">
        <f>'натур показатели патриотика'!D246</f>
        <v>0</v>
      </c>
      <c r="E225" s="161">
        <f>'таланты+инициативы0,275'!D318</f>
        <v>0.27500000000000002</v>
      </c>
    </row>
    <row r="226" spans="1:5" hidden="1" x14ac:dyDescent="0.25">
      <c r="A226" s="692"/>
      <c r="B226" s="624"/>
      <c r="C226" s="104">
        <f>'натур показатели патриотика'!C247</f>
        <v>0</v>
      </c>
      <c r="D226" s="63">
        <f>'натур показатели патриотика'!D247</f>
        <v>0</v>
      </c>
      <c r="E226" s="161">
        <f>'таланты+инициативы0,275'!D319</f>
        <v>0.27500000000000002</v>
      </c>
    </row>
    <row r="227" spans="1:5" hidden="1" x14ac:dyDescent="0.25">
      <c r="A227" s="692"/>
      <c r="B227" s="624"/>
      <c r="C227" s="104">
        <f>'натур показатели патриотика'!C248</f>
        <v>0</v>
      </c>
      <c r="D227" s="63">
        <f>'натур показатели патриотика'!D248</f>
        <v>0</v>
      </c>
      <c r="E227" s="161">
        <f>'таланты+инициативы0,275'!D320</f>
        <v>0.27500000000000002</v>
      </c>
    </row>
    <row r="228" spans="1:5" hidden="1" x14ac:dyDescent="0.25">
      <c r="A228" s="692"/>
      <c r="B228" s="624"/>
      <c r="C228" s="104">
        <f>'натур показатели патриотика'!C249</f>
        <v>0</v>
      </c>
      <c r="D228" s="63">
        <f>'натур показатели патриотика'!D249</f>
        <v>0</v>
      </c>
      <c r="E228" s="161">
        <f>'таланты+инициативы0,275'!D321</f>
        <v>0.27500000000000002</v>
      </c>
    </row>
    <row r="229" spans="1:5" hidden="1" x14ac:dyDescent="0.25">
      <c r="A229" s="692"/>
      <c r="B229" s="624"/>
      <c r="C229" s="104">
        <f>'натур показатели патриотика'!C250</f>
        <v>0</v>
      </c>
      <c r="D229" s="63">
        <f>'натур показатели патриотика'!D250</f>
        <v>0</v>
      </c>
      <c r="E229" s="161">
        <f>'таланты+инициативы0,275'!D322</f>
        <v>0.27500000000000002</v>
      </c>
    </row>
    <row r="230" spans="1:5" hidden="1" x14ac:dyDescent="0.25">
      <c r="A230" s="692"/>
      <c r="B230" s="624"/>
      <c r="C230" s="104">
        <f>'натур показатели патриотика'!C251</f>
        <v>0</v>
      </c>
      <c r="D230" s="63">
        <f>'натур показатели патриотика'!D251</f>
        <v>0</v>
      </c>
      <c r="E230" s="161">
        <f>'таланты+инициативы0,275'!D323</f>
        <v>0.27500000000000002</v>
      </c>
    </row>
    <row r="231" spans="1:5" hidden="1" x14ac:dyDescent="0.25">
      <c r="A231" s="692"/>
      <c r="B231" s="624"/>
      <c r="C231" s="104">
        <f>'натур показатели патриотика'!C252</f>
        <v>0</v>
      </c>
      <c r="D231" s="63">
        <f>'натур показатели патриотика'!D252</f>
        <v>0</v>
      </c>
      <c r="E231" s="161">
        <f>'таланты+инициативы0,275'!D324</f>
        <v>0.27500000000000002</v>
      </c>
    </row>
    <row r="232" spans="1:5" hidden="1" x14ac:dyDescent="0.25">
      <c r="A232" s="692"/>
      <c r="B232" s="624"/>
      <c r="C232" s="104">
        <f>'натур показатели патриотика'!C253</f>
        <v>0</v>
      </c>
      <c r="D232" s="63">
        <f>'натур показатели патриотика'!D253</f>
        <v>0</v>
      </c>
      <c r="E232" s="161">
        <f>'таланты+инициативы0,275'!D325</f>
        <v>0.27500000000000002</v>
      </c>
    </row>
    <row r="233" spans="1:5" hidden="1" x14ac:dyDescent="0.25">
      <c r="A233" s="692"/>
      <c r="B233" s="624"/>
      <c r="C233" s="104">
        <f>'натур показатели патриотика'!C254</f>
        <v>0</v>
      </c>
      <c r="D233" s="63">
        <f>'натур показатели патриотика'!D254</f>
        <v>0</v>
      </c>
      <c r="E233" s="161">
        <f>'таланты+инициативы0,275'!D326</f>
        <v>0.27500000000000002</v>
      </c>
    </row>
    <row r="234" spans="1:5" hidden="1" x14ac:dyDescent="0.25">
      <c r="A234" s="692"/>
      <c r="B234" s="624"/>
      <c r="C234" s="104">
        <f>'натур показатели патриотика'!C255</f>
        <v>0</v>
      </c>
      <c r="D234" s="63">
        <f>'натур показатели патриотика'!D255</f>
        <v>0</v>
      </c>
      <c r="E234" s="161">
        <f>'таланты+инициативы0,275'!D327</f>
        <v>0.27500000000000002</v>
      </c>
    </row>
    <row r="235" spans="1:5" hidden="1" x14ac:dyDescent="0.25">
      <c r="A235" s="692"/>
      <c r="B235" s="624"/>
      <c r="C235" s="104">
        <f>'натур показатели патриотика'!C256</f>
        <v>0</v>
      </c>
      <c r="D235" s="63">
        <f>'натур показатели патриотика'!D256</f>
        <v>0</v>
      </c>
      <c r="E235" s="161">
        <f>'таланты+инициативы0,275'!D328</f>
        <v>0.27500000000000002</v>
      </c>
    </row>
    <row r="236" spans="1:5" hidden="1" x14ac:dyDescent="0.25">
      <c r="A236" s="692"/>
      <c r="B236" s="624"/>
      <c r="C236" s="104">
        <f>'натур показатели патриотика'!C257</f>
        <v>0</v>
      </c>
      <c r="D236" s="63">
        <f>'натур показатели патриотика'!D257</f>
        <v>0</v>
      </c>
      <c r="E236" s="161">
        <f>'таланты+инициативы0,275'!D329</f>
        <v>0.27500000000000002</v>
      </c>
    </row>
    <row r="237" spans="1:5" hidden="1" x14ac:dyDescent="0.25">
      <c r="A237" s="692"/>
      <c r="B237" s="624"/>
      <c r="C237" s="104">
        <f>'натур показатели патриотика'!C258</f>
        <v>0</v>
      </c>
      <c r="D237" s="63">
        <f>'натур показатели патриотика'!D258</f>
        <v>0</v>
      </c>
      <c r="E237" s="161">
        <f>'таланты+инициативы0,275'!D330</f>
        <v>0.27500000000000002</v>
      </c>
    </row>
    <row r="238" spans="1:5" hidden="1" x14ac:dyDescent="0.25">
      <c r="A238" s="692"/>
      <c r="B238" s="624"/>
      <c r="C238" s="104">
        <f>'натур показатели патриотика'!C259</f>
        <v>0</v>
      </c>
      <c r="D238" s="63">
        <f>'натур показатели патриотика'!D259</f>
        <v>0</v>
      </c>
      <c r="E238" s="161">
        <f>'таланты+инициативы0,275'!D331</f>
        <v>0.27500000000000002</v>
      </c>
    </row>
    <row r="239" spans="1:5" hidden="1" x14ac:dyDescent="0.25">
      <c r="A239" s="692"/>
      <c r="B239" s="624"/>
      <c r="C239" s="104">
        <f>'натур показатели патриотика'!C260</f>
        <v>0</v>
      </c>
      <c r="D239" s="63">
        <f>'натур показатели патриотика'!D260</f>
        <v>0</v>
      </c>
      <c r="E239" s="161">
        <f>'таланты+инициативы0,275'!D332</f>
        <v>0.27500000000000002</v>
      </c>
    </row>
    <row r="240" spans="1:5" hidden="1" x14ac:dyDescent="0.25">
      <c r="A240" s="692"/>
      <c r="B240" s="624"/>
      <c r="C240" s="104">
        <f>'натур показатели патриотика'!C261</f>
        <v>0</v>
      </c>
      <c r="D240" s="63">
        <f>'натур показатели патриотика'!D261</f>
        <v>0</v>
      </c>
      <c r="E240" s="161">
        <f>'таланты+инициативы0,275'!D333</f>
        <v>0.27500000000000002</v>
      </c>
    </row>
    <row r="241" spans="1:5" hidden="1" x14ac:dyDescent="0.25">
      <c r="A241" s="692"/>
      <c r="B241" s="624"/>
      <c r="C241" s="104">
        <f>'натур показатели патриотика'!C262</f>
        <v>0</v>
      </c>
      <c r="D241" s="63">
        <f>'натур показатели патриотика'!D262</f>
        <v>0</v>
      </c>
      <c r="E241" s="161">
        <f>'таланты+инициативы0,275'!D334</f>
        <v>0.27500000000000002</v>
      </c>
    </row>
    <row r="242" spans="1:5" hidden="1" x14ac:dyDescent="0.25">
      <c r="A242" s="692"/>
      <c r="B242" s="624"/>
      <c r="C242" s="104">
        <f>'натур показатели патриотика'!C263</f>
        <v>0</v>
      </c>
      <c r="D242" s="63">
        <f>'натур показатели патриотика'!D263</f>
        <v>0</v>
      </c>
      <c r="E242" s="161">
        <f>'таланты+инициативы0,275'!D335</f>
        <v>0.27500000000000002</v>
      </c>
    </row>
    <row r="243" spans="1:5" hidden="1" x14ac:dyDescent="0.25">
      <c r="A243" s="692"/>
      <c r="B243" s="624"/>
      <c r="C243" s="104">
        <f>'натур показатели патриотика'!C264</f>
        <v>0</v>
      </c>
      <c r="D243" s="63">
        <f>'натур показатели патриотика'!D264</f>
        <v>0</v>
      </c>
      <c r="E243" s="161">
        <f>'таланты+инициативы0,275'!D336</f>
        <v>0.27500000000000002</v>
      </c>
    </row>
    <row r="244" spans="1:5" hidden="1" x14ac:dyDescent="0.25">
      <c r="A244" s="692"/>
      <c r="B244" s="624"/>
      <c r="C244" s="104">
        <f>'натур показатели патриотика'!C265</f>
        <v>0</v>
      </c>
      <c r="D244" s="63">
        <f>'натур показатели патриотика'!D265</f>
        <v>0</v>
      </c>
      <c r="E244" s="161">
        <f>'таланты+инициативы0,275'!D337</f>
        <v>0.27500000000000002</v>
      </c>
    </row>
    <row r="245" spans="1:5" hidden="1" x14ac:dyDescent="0.25">
      <c r="A245" s="692"/>
      <c r="B245" s="624"/>
      <c r="C245" s="104">
        <f>'натур показатели патриотика'!C266</f>
        <v>0</v>
      </c>
      <c r="D245" s="63">
        <f>'натур показатели патриотика'!D266</f>
        <v>0</v>
      </c>
      <c r="E245" s="161">
        <f>'таланты+инициативы0,275'!D338</f>
        <v>0.27500000000000002</v>
      </c>
    </row>
    <row r="246" spans="1:5" hidden="1" x14ac:dyDescent="0.25">
      <c r="A246" s="692"/>
      <c r="B246" s="624"/>
      <c r="C246" s="104">
        <f>'натур показатели патриотика'!C267</f>
        <v>0</v>
      </c>
      <c r="D246" s="63">
        <f>'натур показатели патриотика'!D267</f>
        <v>0</v>
      </c>
      <c r="E246" s="161">
        <f>'таланты+инициативы0,275'!D339</f>
        <v>0.27500000000000002</v>
      </c>
    </row>
    <row r="247" spans="1:5" hidden="1" x14ac:dyDescent="0.25">
      <c r="A247" s="692"/>
      <c r="B247" s="624"/>
      <c r="C247" s="104">
        <f>'натур показатели патриотика'!C268</f>
        <v>0</v>
      </c>
      <c r="D247" s="63">
        <f>'натур показатели патриотика'!D268</f>
        <v>0</v>
      </c>
      <c r="E247" s="161">
        <f>'таланты+инициативы0,275'!D340</f>
        <v>0.27500000000000002</v>
      </c>
    </row>
    <row r="248" spans="1:5" hidden="1" x14ac:dyDescent="0.25">
      <c r="A248" s="692"/>
      <c r="B248" s="624"/>
      <c r="C248" s="104">
        <f>'натур показатели патриотика'!C269</f>
        <v>0</v>
      </c>
      <c r="D248" s="63">
        <f>'натур показатели патриотика'!D269</f>
        <v>0</v>
      </c>
      <c r="E248" s="161">
        <f>'таланты+инициативы0,275'!D341</f>
        <v>0.27500000000000002</v>
      </c>
    </row>
    <row r="249" spans="1:5" hidden="1" x14ac:dyDescent="0.25">
      <c r="A249" s="692"/>
      <c r="B249" s="624"/>
      <c r="C249" s="104">
        <f>'натур показатели патриотика'!C270</f>
        <v>0</v>
      </c>
      <c r="D249" s="63">
        <f>'натур показатели патриотика'!D270</f>
        <v>0</v>
      </c>
      <c r="E249" s="161">
        <f>'таланты+инициативы0,275'!D342</f>
        <v>0.27500000000000002</v>
      </c>
    </row>
    <row r="250" spans="1:5" hidden="1" x14ac:dyDescent="0.25">
      <c r="A250" s="692"/>
      <c r="B250" s="624"/>
      <c r="C250" s="104">
        <f>'натур показатели патриотика'!C271</f>
        <v>0</v>
      </c>
      <c r="D250" s="63">
        <f>'натур показатели патриотика'!D271</f>
        <v>0</v>
      </c>
      <c r="E250" s="161">
        <f>'таланты+инициативы0,275'!D343</f>
        <v>0.27500000000000002</v>
      </c>
    </row>
    <row r="251" spans="1:5" hidden="1" x14ac:dyDescent="0.25">
      <c r="A251" s="692"/>
      <c r="B251" s="624"/>
      <c r="C251" s="104">
        <f>'натур показатели патриотика'!C272</f>
        <v>0</v>
      </c>
      <c r="D251" s="63">
        <f>'натур показатели патриотика'!D272</f>
        <v>0</v>
      </c>
      <c r="E251" s="161">
        <f>'таланты+инициативы0,275'!D344</f>
        <v>0.27500000000000002</v>
      </c>
    </row>
    <row r="252" spans="1:5" hidden="1" x14ac:dyDescent="0.25">
      <c r="A252" s="692"/>
      <c r="B252" s="624"/>
      <c r="C252" s="104">
        <f>'натур показатели патриотика'!C273</f>
        <v>0</v>
      </c>
      <c r="D252" s="63">
        <f>'натур показатели патриотика'!D273</f>
        <v>0</v>
      </c>
      <c r="E252" s="161">
        <f>'таланты+инициативы0,275'!D345</f>
        <v>0.27500000000000002</v>
      </c>
    </row>
    <row r="253" spans="1:5" hidden="1" x14ac:dyDescent="0.25">
      <c r="A253" s="692"/>
      <c r="B253" s="624"/>
      <c r="C253" s="104">
        <f>'натур показатели патриотика'!C274</f>
        <v>0</v>
      </c>
      <c r="D253" s="63">
        <f>'натур показатели патриотика'!D274</f>
        <v>0</v>
      </c>
      <c r="E253" s="161">
        <f>'таланты+инициативы0,275'!D346</f>
        <v>0.27500000000000002</v>
      </c>
    </row>
    <row r="254" spans="1:5" hidden="1" x14ac:dyDescent="0.25">
      <c r="A254" s="692"/>
      <c r="B254" s="624"/>
      <c r="C254" s="104">
        <f>'натур показатели патриотика'!C275</f>
        <v>0</v>
      </c>
      <c r="D254" s="63">
        <f>'натур показатели патриотика'!D275</f>
        <v>0</v>
      </c>
      <c r="E254" s="161">
        <f>'таланты+инициативы0,275'!D347</f>
        <v>0.27500000000000002</v>
      </c>
    </row>
    <row r="255" spans="1:5" hidden="1" x14ac:dyDescent="0.25">
      <c r="A255" s="692"/>
      <c r="B255" s="624"/>
      <c r="C255" s="104">
        <f>'натур показатели патриотика'!C276</f>
        <v>0</v>
      </c>
      <c r="D255" s="63">
        <f>'натур показатели патриотика'!D276</f>
        <v>0</v>
      </c>
      <c r="E255" s="161">
        <f>'таланты+инициативы0,275'!D348</f>
        <v>0.27500000000000002</v>
      </c>
    </row>
    <row r="256" spans="1:5" hidden="1" x14ac:dyDescent="0.25">
      <c r="A256" s="692"/>
      <c r="B256" s="624"/>
      <c r="C256" s="104">
        <f>'натур показатели патриотика'!C277</f>
        <v>0</v>
      </c>
      <c r="D256" s="63">
        <f>'натур показатели патриотика'!D277</f>
        <v>0</v>
      </c>
      <c r="E256" s="161">
        <f>'таланты+инициативы0,275'!D349</f>
        <v>0.27500000000000002</v>
      </c>
    </row>
    <row r="257" spans="1:5" hidden="1" x14ac:dyDescent="0.25">
      <c r="A257" s="692"/>
      <c r="B257" s="624"/>
      <c r="C257" s="104">
        <f>'натур показатели патриотика'!C278</f>
        <v>0</v>
      </c>
      <c r="D257" s="63">
        <f>'натур показатели патриотика'!D278</f>
        <v>0</v>
      </c>
      <c r="E257" s="161">
        <f>'таланты+инициативы0,275'!D350</f>
        <v>0.27500000000000002</v>
      </c>
    </row>
    <row r="258" spans="1:5" hidden="1" x14ac:dyDescent="0.25">
      <c r="A258" s="692"/>
      <c r="B258" s="624"/>
      <c r="C258" s="104">
        <f>'натур показатели патриотика'!C279</f>
        <v>0</v>
      </c>
      <c r="D258" s="63">
        <f>'натур показатели патриотика'!D279</f>
        <v>0</v>
      </c>
      <c r="E258" s="161">
        <f>'таланты+инициативы0,275'!D351</f>
        <v>0.27500000000000002</v>
      </c>
    </row>
    <row r="259" spans="1:5" hidden="1" x14ac:dyDescent="0.25">
      <c r="A259" s="692"/>
      <c r="B259" s="624"/>
      <c r="C259" s="104">
        <f>'натур показатели патриотика'!C280</f>
        <v>0</v>
      </c>
      <c r="D259" s="63">
        <f>'натур показатели патриотика'!D280</f>
        <v>0</v>
      </c>
      <c r="E259" s="161">
        <f>'таланты+инициативы0,275'!D352</f>
        <v>0.27500000000000002</v>
      </c>
    </row>
    <row r="260" spans="1:5" hidden="1" x14ac:dyDescent="0.25">
      <c r="A260" s="692"/>
      <c r="B260" s="624"/>
      <c r="C260" s="104">
        <f>'натур показатели патриотика'!C281</f>
        <v>0</v>
      </c>
      <c r="D260" s="63">
        <f>'натур показатели патриотика'!D281</f>
        <v>0</v>
      </c>
      <c r="E260" s="161">
        <f>'таланты+инициативы0,275'!D353</f>
        <v>0.27500000000000002</v>
      </c>
    </row>
    <row r="261" spans="1:5" hidden="1" x14ac:dyDescent="0.25">
      <c r="A261" s="692"/>
      <c r="B261" s="624"/>
      <c r="C261" s="104">
        <f>'натур показатели патриотика'!C282</f>
        <v>0</v>
      </c>
      <c r="D261" s="63">
        <f>'натур показатели патриотика'!D282</f>
        <v>0</v>
      </c>
      <c r="E261" s="161">
        <f>'таланты+инициативы0,275'!D354</f>
        <v>0.27500000000000002</v>
      </c>
    </row>
    <row r="262" spans="1:5" hidden="1" x14ac:dyDescent="0.25">
      <c r="A262" s="692"/>
      <c r="B262" s="624"/>
      <c r="C262" s="104">
        <f>'натур показатели патриотика'!C283</f>
        <v>0</v>
      </c>
      <c r="D262" s="63">
        <f>'натур показатели патриотика'!D283</f>
        <v>0</v>
      </c>
      <c r="E262" s="161">
        <f>'таланты+инициативы0,275'!D355</f>
        <v>0.27500000000000002</v>
      </c>
    </row>
    <row r="263" spans="1:5" hidden="1" x14ac:dyDescent="0.25">
      <c r="A263" s="692"/>
      <c r="B263" s="624"/>
      <c r="C263" s="104">
        <f>'натур показатели патриотика'!C284</f>
        <v>0</v>
      </c>
      <c r="D263" s="63">
        <f>'натур показатели патриотика'!D284</f>
        <v>0</v>
      </c>
      <c r="E263" s="161">
        <f>'таланты+инициативы0,275'!D356</f>
        <v>0.27500000000000002</v>
      </c>
    </row>
    <row r="264" spans="1:5" hidden="1" x14ac:dyDescent="0.25">
      <c r="A264" s="692"/>
      <c r="B264" s="624"/>
      <c r="C264" s="104">
        <f>'натур показатели патриотика'!C285</f>
        <v>0</v>
      </c>
      <c r="D264" s="63">
        <f>'натур показатели патриотика'!D285</f>
        <v>0</v>
      </c>
      <c r="E264" s="161">
        <f>'таланты+инициативы0,275'!D357</f>
        <v>0.27500000000000002</v>
      </c>
    </row>
    <row r="265" spans="1:5" hidden="1" x14ac:dyDescent="0.25">
      <c r="A265" s="692"/>
      <c r="B265" s="624"/>
      <c r="C265" s="104">
        <f>'натур показатели патриотика'!C286</f>
        <v>0</v>
      </c>
      <c r="D265" s="63">
        <f>'натур показатели патриотика'!D286</f>
        <v>0</v>
      </c>
      <c r="E265" s="161">
        <f>'таланты+инициативы0,275'!D358</f>
        <v>0.27500000000000002</v>
      </c>
    </row>
    <row r="266" spans="1:5" hidden="1" x14ac:dyDescent="0.25">
      <c r="A266" s="692"/>
      <c r="B266" s="624"/>
      <c r="C266" s="104">
        <f>'натур показатели патриотика'!C287</f>
        <v>0</v>
      </c>
      <c r="D266" s="63">
        <f>'натур показатели патриотика'!D287</f>
        <v>0</v>
      </c>
      <c r="E266" s="161">
        <f>'таланты+инициативы0,275'!D359</f>
        <v>0.27500000000000002</v>
      </c>
    </row>
    <row r="267" spans="1:5" hidden="1" x14ac:dyDescent="0.25">
      <c r="A267" s="692"/>
      <c r="B267" s="624"/>
      <c r="C267" s="104">
        <f>'натур показатели патриотика'!C288</f>
        <v>0</v>
      </c>
      <c r="D267" s="63">
        <f>'натур показатели патриотика'!D288</f>
        <v>0</v>
      </c>
      <c r="E267" s="161">
        <f>'таланты+инициативы0,275'!D360</f>
        <v>0.27500000000000002</v>
      </c>
    </row>
    <row r="268" spans="1:5" hidden="1" x14ac:dyDescent="0.25">
      <c r="A268" s="692"/>
      <c r="B268" s="624"/>
      <c r="C268" s="104">
        <f>'натур показатели патриотика'!C289</f>
        <v>0</v>
      </c>
      <c r="D268" s="63">
        <f>'натур показатели патриотика'!D289</f>
        <v>0</v>
      </c>
      <c r="E268" s="161">
        <f>'таланты+инициативы0,275'!D361</f>
        <v>0.27500000000000002</v>
      </c>
    </row>
    <row r="269" spans="1:5" hidden="1" x14ac:dyDescent="0.25">
      <c r="A269" s="692"/>
      <c r="B269" s="624"/>
      <c r="C269" s="104">
        <f>'натур показатели патриотика'!C290</f>
        <v>0</v>
      </c>
      <c r="D269" s="63">
        <f>'натур показатели патриотика'!D290</f>
        <v>0</v>
      </c>
      <c r="E269" s="161">
        <f>'таланты+инициативы0,275'!D362</f>
        <v>0.27500000000000002</v>
      </c>
    </row>
    <row r="270" spans="1:5" hidden="1" x14ac:dyDescent="0.25">
      <c r="A270" s="692"/>
      <c r="B270" s="624"/>
      <c r="C270" s="104">
        <f>'натур показатели патриотика'!C291</f>
        <v>0</v>
      </c>
      <c r="D270" s="63">
        <f>'натур показатели патриотика'!D291</f>
        <v>0</v>
      </c>
      <c r="E270" s="161">
        <f>'таланты+инициативы0,275'!D363</f>
        <v>0.27500000000000002</v>
      </c>
    </row>
    <row r="271" spans="1:5" hidden="1" x14ac:dyDescent="0.25">
      <c r="A271" s="692"/>
      <c r="B271" s="624"/>
      <c r="C271" s="104">
        <f>'натур показатели патриотика'!C292</f>
        <v>0</v>
      </c>
      <c r="D271" s="63">
        <f>'натур показатели патриотика'!D292</f>
        <v>0</v>
      </c>
      <c r="E271" s="161">
        <f>'таланты+инициативы0,275'!D364</f>
        <v>0.27500000000000002</v>
      </c>
    </row>
    <row r="272" spans="1:5" hidden="1" x14ac:dyDescent="0.25">
      <c r="A272" s="692"/>
      <c r="B272" s="624"/>
      <c r="C272" s="104">
        <f>'натур показатели патриотика'!C293</f>
        <v>0</v>
      </c>
      <c r="D272" s="63">
        <f>'натур показатели патриотика'!D293</f>
        <v>0</v>
      </c>
      <c r="E272" s="161">
        <f>'таланты+инициативы0,275'!D365</f>
        <v>0.27500000000000002</v>
      </c>
    </row>
    <row r="273" spans="1:5" hidden="1" x14ac:dyDescent="0.25">
      <c r="A273" s="692"/>
      <c r="B273" s="624"/>
      <c r="C273" s="104">
        <f>'натур показатели патриотика'!C294</f>
        <v>0</v>
      </c>
      <c r="D273" s="63">
        <f>'натур показатели патриотика'!D294</f>
        <v>0</v>
      </c>
      <c r="E273" s="161">
        <f>'таланты+инициативы0,275'!D366</f>
        <v>0.27500000000000002</v>
      </c>
    </row>
    <row r="274" spans="1:5" hidden="1" x14ac:dyDescent="0.25">
      <c r="A274" s="692"/>
      <c r="B274" s="624"/>
      <c r="C274" s="104">
        <f>'натур показатели патриотика'!C295</f>
        <v>0</v>
      </c>
      <c r="D274" s="63">
        <f>'натур показатели патриотика'!D295</f>
        <v>0</v>
      </c>
      <c r="E274" s="161">
        <f>'таланты+инициативы0,275'!D367</f>
        <v>0.27500000000000002</v>
      </c>
    </row>
    <row r="275" spans="1:5" hidden="1" x14ac:dyDescent="0.25">
      <c r="A275" s="692"/>
      <c r="B275" s="624"/>
      <c r="C275" s="104">
        <f>'натур показатели патриотика'!C296</f>
        <v>0</v>
      </c>
      <c r="D275" s="63">
        <f>'натур показатели патриотика'!D296</f>
        <v>0</v>
      </c>
      <c r="E275" s="161">
        <f>'таланты+инициативы0,275'!D368</f>
        <v>0.27500000000000002</v>
      </c>
    </row>
    <row r="276" spans="1:5" hidden="1" x14ac:dyDescent="0.25">
      <c r="A276" s="692"/>
      <c r="B276" s="624"/>
      <c r="C276" s="104">
        <f>'натур показатели патриотика'!C297</f>
        <v>0</v>
      </c>
      <c r="D276" s="63">
        <f>'натур показатели патриотика'!D297</f>
        <v>0</v>
      </c>
      <c r="E276" s="161">
        <f>'таланты+инициативы0,275'!D369</f>
        <v>0.27500000000000002</v>
      </c>
    </row>
    <row r="277" spans="1:5" hidden="1" x14ac:dyDescent="0.25">
      <c r="A277" s="692"/>
      <c r="B277" s="624"/>
      <c r="C277" s="104">
        <f>'натур показатели патриотика'!C298</f>
        <v>0</v>
      </c>
      <c r="D277" s="63">
        <f>'натур показатели патриотика'!D298</f>
        <v>0</v>
      </c>
      <c r="E277" s="161">
        <f>'таланты+инициативы0,275'!D370</f>
        <v>0.27500000000000002</v>
      </c>
    </row>
    <row r="278" spans="1:5" hidden="1" x14ac:dyDescent="0.25">
      <c r="A278" s="692"/>
      <c r="B278" s="624"/>
      <c r="C278" s="104">
        <f>'натур показатели патриотика'!C299</f>
        <v>0</v>
      </c>
      <c r="D278" s="63">
        <f>'натур показатели патриотика'!D299</f>
        <v>0</v>
      </c>
      <c r="E278" s="161">
        <f>'таланты+инициативы0,275'!D371</f>
        <v>0.27500000000000002</v>
      </c>
    </row>
    <row r="279" spans="1:5" hidden="1" x14ac:dyDescent="0.25">
      <c r="A279" s="692"/>
      <c r="B279" s="624"/>
      <c r="C279" s="104">
        <f>'натур показатели патриотика'!C300</f>
        <v>0</v>
      </c>
      <c r="D279" s="63">
        <f>'натур показатели патриотика'!D300</f>
        <v>0</v>
      </c>
      <c r="E279" s="161">
        <f>'таланты+инициативы0,275'!D372</f>
        <v>0.27500000000000002</v>
      </c>
    </row>
    <row r="280" spans="1:5" hidden="1" x14ac:dyDescent="0.25">
      <c r="A280" s="692"/>
      <c r="B280" s="624"/>
      <c r="C280" s="104">
        <f>'натур показатели патриотика'!C301</f>
        <v>0</v>
      </c>
      <c r="D280" s="63">
        <f>'натур показатели патриотика'!D301</f>
        <v>0</v>
      </c>
      <c r="E280" s="161">
        <f>'таланты+инициативы0,275'!D373</f>
        <v>0.27500000000000002</v>
      </c>
    </row>
    <row r="281" spans="1:5" hidden="1" x14ac:dyDescent="0.25">
      <c r="A281" s="692"/>
      <c r="B281" s="624"/>
      <c r="C281" s="104">
        <f>'натур показатели патриотика'!C302</f>
        <v>0</v>
      </c>
      <c r="D281" s="63">
        <f>'натур показатели патриотика'!D302</f>
        <v>0</v>
      </c>
      <c r="E281" s="161">
        <f>'таланты+инициативы0,275'!D374</f>
        <v>0.27500000000000002</v>
      </c>
    </row>
    <row r="282" spans="1:5" hidden="1" x14ac:dyDescent="0.25">
      <c r="A282" s="692"/>
      <c r="B282" s="624"/>
      <c r="C282" s="104">
        <f>'натур показатели патриотика'!C303</f>
        <v>0</v>
      </c>
      <c r="D282" s="63">
        <f>'натур показатели патриотика'!D303</f>
        <v>0</v>
      </c>
      <c r="E282" s="161">
        <f>'таланты+инициативы0,275'!D375</f>
        <v>0.27500000000000002</v>
      </c>
    </row>
    <row r="283" spans="1:5" hidden="1" x14ac:dyDescent="0.25">
      <c r="A283" s="692"/>
      <c r="B283" s="624"/>
      <c r="C283" s="104">
        <f>'натур показатели патриотика'!C304</f>
        <v>0</v>
      </c>
      <c r="D283" s="63">
        <f>'натур показатели патриотика'!D304</f>
        <v>0</v>
      </c>
      <c r="E283" s="161">
        <f>'таланты+инициативы0,275'!D376</f>
        <v>0.27500000000000002</v>
      </c>
    </row>
    <row r="284" spans="1:5" hidden="1" x14ac:dyDescent="0.25">
      <c r="A284" s="692"/>
      <c r="B284" s="624"/>
      <c r="C284" s="104">
        <f>'натур показатели патриотика'!C305</f>
        <v>0</v>
      </c>
      <c r="D284" s="63">
        <f>'натур показатели патриотика'!D305</f>
        <v>0</v>
      </c>
      <c r="E284" s="161">
        <f>'таланты+инициативы0,275'!D377</f>
        <v>0.27500000000000002</v>
      </c>
    </row>
    <row r="285" spans="1:5" hidden="1" x14ac:dyDescent="0.25">
      <c r="A285" s="692"/>
      <c r="B285" s="624"/>
      <c r="C285" s="104">
        <f>'натур показатели патриотика'!C306</f>
        <v>0</v>
      </c>
      <c r="D285" s="63">
        <f>'натур показатели патриотика'!D306</f>
        <v>0</v>
      </c>
      <c r="E285" s="161">
        <f>'таланты+инициативы0,275'!D378</f>
        <v>0.27500000000000002</v>
      </c>
    </row>
    <row r="286" spans="1:5" hidden="1" x14ac:dyDescent="0.25">
      <c r="A286" s="692"/>
      <c r="B286" s="624"/>
      <c r="C286" s="104">
        <f>'натур показатели патриотика'!C307</f>
        <v>0</v>
      </c>
      <c r="D286" s="63">
        <f>'натур показатели патриотика'!D307</f>
        <v>0</v>
      </c>
      <c r="E286" s="161">
        <f>'таланты+инициативы0,275'!D379</f>
        <v>0.27500000000000002</v>
      </c>
    </row>
    <row r="287" spans="1:5" hidden="1" x14ac:dyDescent="0.25">
      <c r="A287" s="692"/>
      <c r="B287" s="624"/>
      <c r="C287" s="104">
        <f>'натур показатели патриотика'!C308</f>
        <v>0</v>
      </c>
      <c r="D287" s="247" t="s">
        <v>82</v>
      </c>
      <c r="E287" s="161">
        <f>'таланты+инициативы0,275'!D380</f>
        <v>0.27500000000000002</v>
      </c>
    </row>
    <row r="288" spans="1:5" hidden="1" x14ac:dyDescent="0.25">
      <c r="A288" s="692"/>
      <c r="B288" s="624"/>
      <c r="C288" s="104">
        <f>'натур показатели патриотика'!C309</f>
        <v>0</v>
      </c>
      <c r="D288" s="247" t="s">
        <v>82</v>
      </c>
      <c r="E288" s="161">
        <f>'таланты+инициативы0,275'!D381</f>
        <v>0.27500000000000002</v>
      </c>
    </row>
    <row r="289" spans="1:5" hidden="1" x14ac:dyDescent="0.25">
      <c r="A289" s="692"/>
      <c r="B289" s="624"/>
      <c r="C289" s="104">
        <f>'натур показатели патриотика'!C310</f>
        <v>0</v>
      </c>
      <c r="D289" s="247" t="s">
        <v>82</v>
      </c>
      <c r="E289" s="161">
        <f>'таланты+инициативы0,275'!D382</f>
        <v>0.27500000000000002</v>
      </c>
    </row>
    <row r="290" spans="1:5" hidden="1" x14ac:dyDescent="0.25">
      <c r="A290" s="692"/>
      <c r="B290" s="624"/>
      <c r="C290" s="104">
        <f>'натур показатели патриотика'!C311</f>
        <v>0</v>
      </c>
      <c r="D290" s="247" t="s">
        <v>82</v>
      </c>
      <c r="E290" s="161">
        <f>'таланты+инициативы0,275'!D383</f>
        <v>0.27500000000000002</v>
      </c>
    </row>
    <row r="291" spans="1:5" hidden="1" x14ac:dyDescent="0.25">
      <c r="A291" s="692"/>
      <c r="B291" s="624"/>
      <c r="C291" s="104">
        <f>'натур показатели патриотика'!C312</f>
        <v>0</v>
      </c>
      <c r="D291" s="247" t="s">
        <v>82</v>
      </c>
      <c r="E291" s="161">
        <f>'таланты+инициативы0,275'!D384</f>
        <v>0.27500000000000002</v>
      </c>
    </row>
    <row r="292" spans="1:5" hidden="1" x14ac:dyDescent="0.25">
      <c r="A292" s="692"/>
      <c r="B292" s="624"/>
      <c r="C292" s="104">
        <f>'натур показатели патриотика'!C313</f>
        <v>0</v>
      </c>
      <c r="D292" s="247" t="s">
        <v>82</v>
      </c>
      <c r="E292" s="161">
        <f>'таланты+инициативы0,275'!D385</f>
        <v>0.27500000000000002</v>
      </c>
    </row>
    <row r="293" spans="1:5" hidden="1" x14ac:dyDescent="0.25">
      <c r="A293" s="692"/>
      <c r="B293" s="624"/>
      <c r="C293" s="104">
        <f>'натур показатели патриотика'!C314</f>
        <v>0</v>
      </c>
      <c r="D293" s="247" t="s">
        <v>82</v>
      </c>
      <c r="E293" s="161">
        <f>'таланты+инициативы0,275'!D386</f>
        <v>0.27500000000000002</v>
      </c>
    </row>
    <row r="294" spans="1:5" hidden="1" x14ac:dyDescent="0.25">
      <c r="A294" s="692"/>
      <c r="B294" s="624"/>
      <c r="C294" s="104">
        <f>'натур показатели патриотика'!C315</f>
        <v>0</v>
      </c>
      <c r="D294" s="247" t="s">
        <v>82</v>
      </c>
      <c r="E294" s="161">
        <f>'таланты+инициативы0,275'!D387</f>
        <v>0.27500000000000002</v>
      </c>
    </row>
    <row r="295" spans="1:5" hidden="1" x14ac:dyDescent="0.25">
      <c r="A295" s="692"/>
      <c r="B295" s="624"/>
      <c r="C295" s="104">
        <f>'натур показатели патриотика'!C316</f>
        <v>0</v>
      </c>
      <c r="D295" s="247" t="s">
        <v>82</v>
      </c>
      <c r="E295" s="161">
        <f>'таланты+инициативы0,275'!D388</f>
        <v>0.27500000000000002</v>
      </c>
    </row>
    <row r="296" spans="1:5" hidden="1" x14ac:dyDescent="0.25">
      <c r="A296" s="692"/>
      <c r="B296" s="624"/>
      <c r="C296" s="104">
        <f>'натур показатели патриотика'!C317</f>
        <v>0</v>
      </c>
      <c r="D296" s="247" t="s">
        <v>82</v>
      </c>
      <c r="E296" s="161">
        <f>'таланты+инициативы0,275'!D389</f>
        <v>0.27500000000000002</v>
      </c>
    </row>
    <row r="297" spans="1:5" hidden="1" x14ac:dyDescent="0.25">
      <c r="A297" s="692"/>
      <c r="B297" s="624"/>
      <c r="C297" s="104">
        <f>'натур показатели патриотика'!C318</f>
        <v>0</v>
      </c>
      <c r="D297" s="247" t="s">
        <v>82</v>
      </c>
      <c r="E297" s="161">
        <f>'таланты+инициативы0,275'!D390</f>
        <v>0.27500000000000002</v>
      </c>
    </row>
    <row r="298" spans="1:5" hidden="1" x14ac:dyDescent="0.25">
      <c r="A298" s="692"/>
      <c r="B298" s="624"/>
      <c r="C298" s="104">
        <f>'натур показатели патриотика'!C319</f>
        <v>0</v>
      </c>
      <c r="D298" s="247" t="s">
        <v>82</v>
      </c>
      <c r="E298" s="161">
        <f>'таланты+инициативы0,275'!D391</f>
        <v>0.27500000000000002</v>
      </c>
    </row>
    <row r="299" spans="1:5" hidden="1" x14ac:dyDescent="0.25">
      <c r="A299" s="692"/>
      <c r="B299" s="624"/>
      <c r="C299" s="104">
        <f>'натур показатели патриотика'!C320</f>
        <v>0</v>
      </c>
      <c r="D299" s="247" t="s">
        <v>82</v>
      </c>
      <c r="E299" s="161">
        <f>'таланты+инициативы0,275'!D392</f>
        <v>0.27500000000000002</v>
      </c>
    </row>
    <row r="300" spans="1:5" hidden="1" x14ac:dyDescent="0.25">
      <c r="A300" s="692"/>
      <c r="B300" s="624"/>
      <c r="C300" s="104">
        <f>'натур показатели патриотика'!C321</f>
        <v>0</v>
      </c>
      <c r="D300" s="247" t="s">
        <v>82</v>
      </c>
      <c r="E300" s="161">
        <f>'таланты+инициативы0,275'!D393</f>
        <v>0.27500000000000002</v>
      </c>
    </row>
    <row r="301" spans="1:5" hidden="1" x14ac:dyDescent="0.25">
      <c r="A301" s="692"/>
      <c r="B301" s="624"/>
      <c r="C301" s="104">
        <f>'натур показатели патриотика'!C322</f>
        <v>0</v>
      </c>
      <c r="D301" s="247" t="s">
        <v>82</v>
      </c>
      <c r="E301" s="161">
        <f>'таланты+инициативы0,275'!D394</f>
        <v>0.27500000000000002</v>
      </c>
    </row>
    <row r="302" spans="1:5" hidden="1" x14ac:dyDescent="0.25">
      <c r="A302" s="692"/>
      <c r="B302" s="624"/>
      <c r="C302" s="104">
        <f>'натур показатели патриотика'!C323</f>
        <v>0</v>
      </c>
      <c r="D302" s="247" t="s">
        <v>82</v>
      </c>
      <c r="E302" s="161">
        <f>'таланты+инициативы0,275'!D395</f>
        <v>0.27500000000000002</v>
      </c>
    </row>
    <row r="303" spans="1:5" hidden="1" x14ac:dyDescent="0.25">
      <c r="A303" s="692"/>
      <c r="B303" s="624"/>
      <c r="C303" s="104">
        <f>'натур показатели патриотика'!C324</f>
        <v>0</v>
      </c>
      <c r="D303" s="247" t="s">
        <v>82</v>
      </c>
      <c r="E303" s="161">
        <f>'таланты+инициативы0,275'!D396</f>
        <v>0.27500000000000002</v>
      </c>
    </row>
    <row r="304" spans="1:5" hidden="1" x14ac:dyDescent="0.25">
      <c r="A304" s="692"/>
      <c r="B304" s="624"/>
      <c r="C304" s="104">
        <f>'натур показатели патриотика'!C325</f>
        <v>0</v>
      </c>
      <c r="D304" s="247" t="s">
        <v>82</v>
      </c>
      <c r="E304" s="161">
        <f>'таланты+инициативы0,275'!D397</f>
        <v>0.27500000000000002</v>
      </c>
    </row>
    <row r="305" spans="1:5" hidden="1" x14ac:dyDescent="0.25">
      <c r="A305" s="692"/>
      <c r="B305" s="624"/>
      <c r="C305" s="104">
        <f>'натур показатели патриотика'!C326</f>
        <v>0</v>
      </c>
      <c r="D305" s="247" t="s">
        <v>82</v>
      </c>
      <c r="E305" s="161">
        <f>'таланты+инициативы0,275'!D398</f>
        <v>0.27500000000000002</v>
      </c>
    </row>
    <row r="306" spans="1:5" hidden="1" x14ac:dyDescent="0.25">
      <c r="A306" s="692"/>
      <c r="B306" s="624"/>
      <c r="C306" s="104">
        <f>'натур показатели патриотика'!C327</f>
        <v>0</v>
      </c>
      <c r="D306" s="247" t="s">
        <v>82</v>
      </c>
      <c r="E306" s="161">
        <f>'таланты+инициативы0,275'!D399</f>
        <v>0.27500000000000002</v>
      </c>
    </row>
    <row r="307" spans="1:5" hidden="1" x14ac:dyDescent="0.25">
      <c r="A307" s="692"/>
      <c r="B307" s="624"/>
      <c r="C307" s="104">
        <f>'натур показатели патриотика'!C328</f>
        <v>0</v>
      </c>
      <c r="D307" s="247" t="s">
        <v>82</v>
      </c>
      <c r="E307" s="161">
        <f>'таланты+инициативы0,275'!D400</f>
        <v>0.27500000000000002</v>
      </c>
    </row>
    <row r="308" spans="1:5" hidden="1" x14ac:dyDescent="0.25">
      <c r="A308" s="692"/>
      <c r="B308" s="624"/>
      <c r="C308" s="104">
        <f>'натур показатели патриотика'!C329</f>
        <v>0</v>
      </c>
      <c r="D308" s="247" t="s">
        <v>82</v>
      </c>
      <c r="E308" s="161">
        <f>'таланты+инициативы0,275'!D401</f>
        <v>0.27500000000000002</v>
      </c>
    </row>
    <row r="309" spans="1:5" hidden="1" x14ac:dyDescent="0.25">
      <c r="A309" s="692"/>
      <c r="B309" s="624"/>
      <c r="C309" s="104">
        <f>'натур показатели патриотика'!C330</f>
        <v>0</v>
      </c>
      <c r="D309" s="247" t="s">
        <v>82</v>
      </c>
      <c r="E309" s="161">
        <f>'таланты+инициативы0,275'!D402</f>
        <v>0.27500000000000002</v>
      </c>
    </row>
    <row r="310" spans="1:5" hidden="1" x14ac:dyDescent="0.25">
      <c r="A310" s="692"/>
      <c r="B310" s="624"/>
      <c r="C310" s="104">
        <f>'натур показатели патриотика'!C331</f>
        <v>0</v>
      </c>
      <c r="D310" s="247" t="s">
        <v>82</v>
      </c>
      <c r="E310" s="161">
        <f>'таланты+инициативы0,275'!D403</f>
        <v>0.27500000000000002</v>
      </c>
    </row>
    <row r="311" spans="1:5" hidden="1" x14ac:dyDescent="0.25">
      <c r="A311" s="692"/>
      <c r="B311" s="624"/>
      <c r="C311" s="104">
        <f>'натур показатели патриотика'!C332</f>
        <v>0</v>
      </c>
      <c r="D311" s="247" t="s">
        <v>82</v>
      </c>
      <c r="E311" s="161">
        <f>'таланты+инициативы0,275'!D404</f>
        <v>0.27500000000000002</v>
      </c>
    </row>
    <row r="312" spans="1:5" hidden="1" x14ac:dyDescent="0.25">
      <c r="A312" s="692"/>
      <c r="B312" s="624"/>
      <c r="C312" s="104">
        <f>'натур показатели патриотика'!C333</f>
        <v>0</v>
      </c>
      <c r="D312" s="247" t="s">
        <v>82</v>
      </c>
      <c r="E312" s="161">
        <f>'таланты+инициативы0,275'!D405</f>
        <v>0.27500000000000002</v>
      </c>
    </row>
    <row r="313" spans="1:5" hidden="1" x14ac:dyDescent="0.25">
      <c r="A313" s="692"/>
      <c r="B313" s="624"/>
      <c r="C313" s="104">
        <f>'натур показатели патриотика'!C334</f>
        <v>0</v>
      </c>
      <c r="D313" s="247" t="s">
        <v>82</v>
      </c>
      <c r="E313" s="161">
        <f>'таланты+инициативы0,275'!D406</f>
        <v>0.27500000000000002</v>
      </c>
    </row>
    <row r="314" spans="1:5" hidden="1" x14ac:dyDescent="0.25">
      <c r="A314" s="692"/>
      <c r="B314" s="624"/>
      <c r="C314" s="104">
        <f>'натур показатели патриотика'!C335</f>
        <v>0</v>
      </c>
      <c r="D314" s="247" t="s">
        <v>82</v>
      </c>
      <c r="E314" s="161">
        <f>'таланты+инициативы0,275'!D407</f>
        <v>0.27500000000000002</v>
      </c>
    </row>
    <row r="315" spans="1:5" hidden="1" x14ac:dyDescent="0.25">
      <c r="A315" s="692"/>
      <c r="B315" s="624"/>
      <c r="C315" s="104">
        <f>'натур показатели патриотика'!C336</f>
        <v>0</v>
      </c>
      <c r="D315" s="247" t="s">
        <v>82</v>
      </c>
      <c r="E315" s="161">
        <f>'таланты+инициативы0,275'!D408</f>
        <v>0.27500000000000002</v>
      </c>
    </row>
    <row r="316" spans="1:5" hidden="1" x14ac:dyDescent="0.25">
      <c r="A316" s="692"/>
      <c r="B316" s="624"/>
      <c r="C316" s="104">
        <f>'натур показатели патриотика'!C337</f>
        <v>0</v>
      </c>
      <c r="D316" s="247" t="s">
        <v>82</v>
      </c>
      <c r="E316" s="161">
        <f>'таланты+инициативы0,275'!D409</f>
        <v>0.27500000000000002</v>
      </c>
    </row>
    <row r="317" spans="1:5" hidden="1" x14ac:dyDescent="0.25">
      <c r="A317" s="692"/>
      <c r="B317" s="624"/>
      <c r="C317" s="104">
        <f>'натур показатели патриотика'!C338</f>
        <v>0</v>
      </c>
      <c r="D317" s="247" t="s">
        <v>82</v>
      </c>
      <c r="E317" s="161">
        <f>'таланты+инициативы0,275'!D410</f>
        <v>0.27500000000000002</v>
      </c>
    </row>
    <row r="318" spans="1:5" hidden="1" x14ac:dyDescent="0.25">
      <c r="A318" s="692"/>
      <c r="B318" s="624"/>
      <c r="C318" s="104">
        <f>'натур показатели патриотика'!C339</f>
        <v>0</v>
      </c>
      <c r="D318" s="247" t="s">
        <v>82</v>
      </c>
      <c r="E318" s="161">
        <f>'таланты+инициативы0,275'!D411</f>
        <v>0.27500000000000002</v>
      </c>
    </row>
    <row r="319" spans="1:5" hidden="1" x14ac:dyDescent="0.25">
      <c r="A319" s="692"/>
      <c r="B319" s="624"/>
      <c r="C319" s="104">
        <f>'натур показатели патриотика'!C340</f>
        <v>0</v>
      </c>
      <c r="D319" s="247" t="s">
        <v>82</v>
      </c>
      <c r="E319" s="161">
        <f>'таланты+инициативы0,275'!D412</f>
        <v>0.27500000000000002</v>
      </c>
    </row>
    <row r="320" spans="1:5" hidden="1" x14ac:dyDescent="0.25">
      <c r="A320" s="692"/>
      <c r="B320" s="624"/>
      <c r="C320" s="104">
        <f>'натур показатели патриотика'!C341</f>
        <v>0</v>
      </c>
      <c r="D320" s="247" t="s">
        <v>82</v>
      </c>
      <c r="E320" s="161">
        <f>'таланты+инициативы0,275'!D413</f>
        <v>0.27500000000000002</v>
      </c>
    </row>
    <row r="321" spans="1:5" hidden="1" x14ac:dyDescent="0.25">
      <c r="A321" s="692"/>
      <c r="B321" s="624"/>
      <c r="C321" s="104">
        <f>'натур показатели патриотика'!C342</f>
        <v>0</v>
      </c>
      <c r="D321" s="247" t="s">
        <v>82</v>
      </c>
      <c r="E321" s="161">
        <f>'таланты+инициативы0,275'!D414</f>
        <v>0.27500000000000002</v>
      </c>
    </row>
    <row r="322" spans="1:5" hidden="1" x14ac:dyDescent="0.25">
      <c r="A322" s="692"/>
      <c r="B322" s="624"/>
      <c r="C322" s="104">
        <f>'натур показатели патриотика'!C343</f>
        <v>0</v>
      </c>
      <c r="D322" s="247" t="s">
        <v>82</v>
      </c>
      <c r="E322" s="161">
        <f>'таланты+инициативы0,275'!D415</f>
        <v>0.27500000000000002</v>
      </c>
    </row>
    <row r="323" spans="1:5" hidden="1" x14ac:dyDescent="0.25">
      <c r="A323" s="692"/>
      <c r="B323" s="624"/>
      <c r="C323" s="104">
        <f>'натур показатели патриотика'!C344</f>
        <v>0</v>
      </c>
      <c r="D323" s="247" t="s">
        <v>82</v>
      </c>
      <c r="E323" s="161">
        <f>'таланты+инициативы0,275'!D416</f>
        <v>0.27500000000000002</v>
      </c>
    </row>
    <row r="324" spans="1:5" hidden="1" x14ac:dyDescent="0.25">
      <c r="A324" s="692"/>
      <c r="B324" s="624"/>
      <c r="C324" s="104">
        <f>'натур показатели патриотика'!C345</f>
        <v>0</v>
      </c>
      <c r="D324" s="247" t="s">
        <v>82</v>
      </c>
      <c r="E324" s="161">
        <f>'таланты+инициативы0,275'!D417</f>
        <v>0.27500000000000002</v>
      </c>
    </row>
    <row r="325" spans="1:5" hidden="1" x14ac:dyDescent="0.25">
      <c r="A325" s="692"/>
      <c r="B325" s="624"/>
    </row>
    <row r="326" spans="1:5" x14ac:dyDescent="0.25">
      <c r="A326" s="692"/>
      <c r="B326" s="624"/>
    </row>
  </sheetData>
  <mergeCells count="17">
    <mergeCell ref="D1:E1"/>
    <mergeCell ref="A3:E3"/>
    <mergeCell ref="A4:E4"/>
    <mergeCell ref="C7:E7"/>
    <mergeCell ref="C8:E8"/>
    <mergeCell ref="C63:E63"/>
    <mergeCell ref="C71:E71"/>
    <mergeCell ref="C77:E77"/>
    <mergeCell ref="A7:A326"/>
    <mergeCell ref="B7:B326"/>
    <mergeCell ref="C11:E11"/>
    <mergeCell ref="C15:E15"/>
    <mergeCell ref="C28:E28"/>
    <mergeCell ref="C81:E81"/>
    <mergeCell ref="C83:E83"/>
    <mergeCell ref="C29:E29"/>
    <mergeCell ref="C36:E36"/>
  </mergeCells>
  <pageMargins left="0.21" right="0.11" top="0.22" bottom="0.74803149606299213" header="0.31496062992125984" footer="0.31496062992125984"/>
  <pageSetup paperSize="9" scale="72" fitToHeight="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26"/>
  <sheetViews>
    <sheetView tabSelected="1" topLeftCell="A184" zoomScale="90" zoomScaleNormal="90" zoomScaleSheetLayoutView="85" zoomScalePageLayoutView="70" workbookViewId="0">
      <selection activeCell="D212" sqref="D212"/>
    </sheetView>
  </sheetViews>
  <sheetFormatPr defaultColWidth="8.875" defaultRowHeight="15" x14ac:dyDescent="0.25"/>
  <cols>
    <col min="1" max="1" width="63.625" style="41" customWidth="1"/>
    <col min="2" max="2" width="19.375" style="41" customWidth="1"/>
    <col min="3" max="3" width="2.75" style="41" hidden="1" customWidth="1"/>
    <col min="4" max="4" width="21.25" style="41" customWidth="1"/>
    <col min="5" max="5" width="20.25" style="41" customWidth="1"/>
    <col min="6" max="6" width="21.125" style="41" customWidth="1"/>
    <col min="7" max="7" width="22.25" style="176" customWidth="1"/>
    <col min="8" max="8" width="21.25" style="41" customWidth="1"/>
    <col min="9" max="9" width="18.625" style="41" customWidth="1"/>
    <col min="10" max="10" width="20.125" style="41" customWidth="1"/>
    <col min="11" max="11" width="12.375" style="41" bestFit="1" customWidth="1"/>
    <col min="12" max="12" width="14.875" style="41" customWidth="1"/>
    <col min="13" max="16384" width="8.875" style="41"/>
  </cols>
  <sheetData>
    <row r="1" spans="1:9" ht="16.5" x14ac:dyDescent="0.25">
      <c r="A1" s="693" t="str">
        <f>'патриотика0,3625'!A1</f>
        <v>Учреждение: Муниципальное бюджетное учреждение  «Молодежный центр » Северо- Енисейского района</v>
      </c>
      <c r="B1" s="693"/>
      <c r="C1" s="693"/>
      <c r="D1" s="693"/>
      <c r="E1" s="693"/>
      <c r="F1" s="693"/>
      <c r="G1" s="693"/>
      <c r="H1" s="693"/>
      <c r="I1" s="693"/>
    </row>
    <row r="2" spans="1:9" ht="16.5" x14ac:dyDescent="0.25">
      <c r="A2" s="335" t="s">
        <v>293</v>
      </c>
      <c r="B2" s="335"/>
      <c r="C2" s="335"/>
      <c r="D2" s="335"/>
      <c r="E2" s="335"/>
      <c r="F2" s="335"/>
      <c r="G2" s="335"/>
      <c r="H2" s="335"/>
      <c r="I2" s="335"/>
    </row>
    <row r="3" spans="1:9" ht="58.15" customHeight="1" x14ac:dyDescent="0.25">
      <c r="A3" s="79" t="s">
        <v>207</v>
      </c>
      <c r="B3" s="694" t="s">
        <v>123</v>
      </c>
      <c r="C3" s="694"/>
      <c r="D3" s="694"/>
      <c r="E3" s="694"/>
      <c r="F3" s="694"/>
      <c r="G3" s="694"/>
      <c r="H3" s="694"/>
      <c r="I3" s="694"/>
    </row>
    <row r="4" spans="1:9" ht="15.75" x14ac:dyDescent="0.25">
      <c r="A4" s="664" t="s">
        <v>268</v>
      </c>
      <c r="B4" s="664"/>
      <c r="C4" s="664"/>
      <c r="D4" s="664"/>
      <c r="E4" s="664"/>
      <c r="F4" s="6"/>
      <c r="G4" s="160"/>
      <c r="H4" s="6"/>
      <c r="I4" s="6"/>
    </row>
    <row r="5" spans="1:9" ht="15.75" x14ac:dyDescent="0.25">
      <c r="A5" s="665" t="s">
        <v>41</v>
      </c>
      <c r="B5" s="665"/>
      <c r="C5" s="665"/>
      <c r="D5" s="665"/>
      <c r="E5" s="665"/>
      <c r="F5" s="6"/>
      <c r="G5" s="160"/>
      <c r="H5" s="6"/>
      <c r="I5" s="6"/>
    </row>
    <row r="6" spans="1:9" ht="15.75" x14ac:dyDescent="0.25">
      <c r="A6" s="665" t="s">
        <v>294</v>
      </c>
      <c r="B6" s="665"/>
      <c r="C6" s="665"/>
      <c r="D6" s="665"/>
      <c r="E6" s="665"/>
      <c r="F6" s="6"/>
      <c r="G6" s="160"/>
      <c r="H6" s="6"/>
      <c r="I6" s="6"/>
    </row>
    <row r="7" spans="1:9" ht="15.75" x14ac:dyDescent="0.25">
      <c r="A7" s="542" t="s">
        <v>209</v>
      </c>
      <c r="B7" s="542"/>
      <c r="C7" s="542"/>
      <c r="D7" s="542"/>
      <c r="E7" s="542"/>
      <c r="F7" s="6"/>
      <c r="G7" s="160"/>
      <c r="H7" s="6"/>
      <c r="I7" s="6"/>
    </row>
    <row r="8" spans="1:9" ht="27.6" customHeight="1" x14ac:dyDescent="0.25">
      <c r="A8" s="95" t="s">
        <v>34</v>
      </c>
      <c r="B8" s="64" t="s">
        <v>9</v>
      </c>
      <c r="C8" s="65"/>
      <c r="D8" s="548" t="s">
        <v>10</v>
      </c>
      <c r="E8" s="549"/>
      <c r="F8" s="286" t="s">
        <v>9</v>
      </c>
      <c r="G8" s="160"/>
      <c r="H8" s="6"/>
      <c r="I8" s="6"/>
    </row>
    <row r="9" spans="1:9" ht="15.75" x14ac:dyDescent="0.25">
      <c r="A9" s="95"/>
      <c r="B9" s="330"/>
      <c r="C9" s="330"/>
      <c r="D9" s="550" t="str">
        <f>'инновации+добровольчество0,3625'!D10:E10</f>
        <v>Заведующий МЦ</v>
      </c>
      <c r="E9" s="551"/>
      <c r="F9" s="66">
        <v>1</v>
      </c>
      <c r="G9" s="160"/>
      <c r="H9" s="6"/>
      <c r="I9" s="6"/>
    </row>
    <row r="10" spans="1:9" ht="15.75" x14ac:dyDescent="0.25">
      <c r="A10" s="64" t="str">
        <f>'[1]2016'!$AE$19</f>
        <v>Специалист по работе с молодежью</v>
      </c>
      <c r="B10" s="330">
        <v>5.6</v>
      </c>
      <c r="C10" s="330"/>
      <c r="D10" s="552" t="str">
        <f>'[1]2016'!$AE$25</f>
        <v>Водитель</v>
      </c>
      <c r="E10" s="553"/>
      <c r="F10" s="330">
        <v>1</v>
      </c>
      <c r="G10" s="160"/>
      <c r="H10" s="6"/>
      <c r="I10" s="6"/>
    </row>
    <row r="11" spans="1:9" ht="15.75" x14ac:dyDescent="0.25">
      <c r="A11" s="64" t="s">
        <v>91</v>
      </c>
      <c r="B11" s="330">
        <v>1</v>
      </c>
      <c r="C11" s="330"/>
      <c r="D11" s="552" t="s">
        <v>85</v>
      </c>
      <c r="E11" s="553"/>
      <c r="F11" s="330">
        <v>0.5</v>
      </c>
      <c r="G11" s="160"/>
      <c r="H11" s="6"/>
      <c r="I11" s="6"/>
    </row>
    <row r="12" spans="1:9" ht="15.75" x14ac:dyDescent="0.25">
      <c r="A12" s="95"/>
      <c r="B12" s="330"/>
      <c r="C12" s="330"/>
      <c r="D12" s="552" t="str">
        <f>'[1]2016'!$AE$26</f>
        <v xml:space="preserve">Уборщик служебных помещений </v>
      </c>
      <c r="E12" s="553"/>
      <c r="F12" s="330">
        <v>1</v>
      </c>
      <c r="G12" s="160"/>
      <c r="H12" s="6"/>
      <c r="I12" s="6"/>
    </row>
    <row r="13" spans="1:9" ht="15.75" x14ac:dyDescent="0.25">
      <c r="A13" s="289"/>
      <c r="B13" s="330"/>
      <c r="C13" s="442"/>
      <c r="D13" s="289" t="s">
        <v>295</v>
      </c>
      <c r="E13" s="290"/>
      <c r="F13" s="330">
        <v>1</v>
      </c>
      <c r="G13" s="160"/>
      <c r="H13" s="6"/>
      <c r="I13" s="6"/>
    </row>
    <row r="14" spans="1:9" ht="15.75" x14ac:dyDescent="0.25">
      <c r="A14" s="67" t="s">
        <v>55</v>
      </c>
      <c r="B14" s="68">
        <f>SUM(B9:B11)</f>
        <v>6.6</v>
      </c>
      <c r="C14" s="67"/>
      <c r="D14" s="554" t="s">
        <v>55</v>
      </c>
      <c r="E14" s="555"/>
      <c r="F14" s="68">
        <f>SUM(F9:F13)</f>
        <v>4.5</v>
      </c>
      <c r="G14" s="160"/>
      <c r="H14" s="6"/>
      <c r="I14" s="6"/>
    </row>
    <row r="15" spans="1:9" ht="36" customHeight="1" x14ac:dyDescent="0.25">
      <c r="A15" s="645" t="s">
        <v>208</v>
      </c>
      <c r="B15" s="645"/>
      <c r="C15" s="645"/>
      <c r="D15" s="645"/>
      <c r="E15" s="645"/>
      <c r="F15" s="645"/>
      <c r="G15" s="645"/>
      <c r="H15" s="645"/>
      <c r="I15" s="645"/>
    </row>
    <row r="16" spans="1:9" ht="15.75" x14ac:dyDescent="0.25">
      <c r="A16" s="660" t="s">
        <v>296</v>
      </c>
      <c r="B16" s="660"/>
      <c r="C16" s="660"/>
      <c r="D16" s="660"/>
      <c r="E16" s="660"/>
      <c r="F16" s="660"/>
      <c r="G16" s="160"/>
      <c r="H16" s="6"/>
      <c r="I16" s="6"/>
    </row>
    <row r="17" spans="1:12" ht="15.75" x14ac:dyDescent="0.25">
      <c r="A17" s="9" t="s">
        <v>297</v>
      </c>
      <c r="B17" s="9"/>
      <c r="C17" s="9"/>
      <c r="D17" s="9"/>
      <c r="E17" s="6"/>
      <c r="F17" s="6"/>
      <c r="G17" s="160"/>
      <c r="H17" s="6"/>
      <c r="I17" s="6"/>
    </row>
    <row r="18" spans="1:12" ht="30" customHeight="1" x14ac:dyDescent="0.25">
      <c r="A18" s="661" t="s">
        <v>43</v>
      </c>
      <c r="B18" s="661"/>
      <c r="C18" s="661"/>
      <c r="D18" s="661"/>
      <c r="E18" s="661"/>
      <c r="F18" s="661"/>
      <c r="G18" s="160"/>
      <c r="H18" s="6"/>
      <c r="I18" s="6"/>
    </row>
    <row r="19" spans="1:12" ht="15.75" x14ac:dyDescent="0.25">
      <c r="A19" s="659"/>
      <c r="B19" s="659"/>
      <c r="C19" s="328"/>
      <c r="D19" s="149">
        <v>0.27500000000000002</v>
      </c>
      <c r="E19" s="149"/>
      <c r="F19" s="6"/>
      <c r="G19" s="160"/>
      <c r="H19" s="6"/>
      <c r="I19" s="6"/>
    </row>
    <row r="20" spans="1:12" ht="31.5" x14ac:dyDescent="0.25">
      <c r="A20" s="636" t="s">
        <v>0</v>
      </c>
      <c r="B20" s="636" t="s">
        <v>1</v>
      </c>
      <c r="C20" s="320"/>
      <c r="D20" s="636" t="s">
        <v>2</v>
      </c>
      <c r="E20" s="633" t="s">
        <v>3</v>
      </c>
      <c r="F20" s="635"/>
      <c r="G20" s="695" t="s">
        <v>35</v>
      </c>
      <c r="H20" s="320" t="s">
        <v>5</v>
      </c>
      <c r="I20" s="636" t="s">
        <v>6</v>
      </c>
    </row>
    <row r="21" spans="1:12" ht="15.75" x14ac:dyDescent="0.25">
      <c r="A21" s="636"/>
      <c r="B21" s="636"/>
      <c r="C21" s="320"/>
      <c r="D21" s="636"/>
      <c r="E21" s="320" t="s">
        <v>298</v>
      </c>
      <c r="F21" s="637" t="s">
        <v>300</v>
      </c>
      <c r="G21" s="695"/>
      <c r="H21" s="94" t="s">
        <v>169</v>
      </c>
      <c r="I21" s="636"/>
    </row>
    <row r="22" spans="1:12" ht="15.75" x14ac:dyDescent="0.25">
      <c r="A22" s="636"/>
      <c r="B22" s="636"/>
      <c r="C22" s="320"/>
      <c r="D22" s="636"/>
      <c r="E22" s="320" t="s">
        <v>4</v>
      </c>
      <c r="F22" s="638"/>
      <c r="G22" s="695"/>
      <c r="H22" s="320" t="s">
        <v>301</v>
      </c>
      <c r="I22" s="636"/>
    </row>
    <row r="23" spans="1:12" ht="15.75" x14ac:dyDescent="0.25">
      <c r="A23" s="636">
        <v>1</v>
      </c>
      <c r="B23" s="636">
        <v>2</v>
      </c>
      <c r="C23" s="320"/>
      <c r="D23" s="636">
        <v>3</v>
      </c>
      <c r="E23" s="636" t="s">
        <v>299</v>
      </c>
      <c r="F23" s="636">
        <v>5</v>
      </c>
      <c r="G23" s="525" t="s">
        <v>7</v>
      </c>
      <c r="H23" s="94" t="s">
        <v>170</v>
      </c>
      <c r="I23" s="503" t="s">
        <v>171</v>
      </c>
    </row>
    <row r="24" spans="1:12" ht="15.75" x14ac:dyDescent="0.25">
      <c r="A24" s="636"/>
      <c r="B24" s="636"/>
      <c r="C24" s="320"/>
      <c r="D24" s="636"/>
      <c r="E24" s="636"/>
      <c r="F24" s="636"/>
      <c r="G24" s="525"/>
      <c r="H24" s="50">
        <v>1780.6</v>
      </c>
      <c r="I24" s="503"/>
      <c r="J24" s="424">
        <f>I27+I88</f>
        <v>3120142.0017640004</v>
      </c>
      <c r="K24" s="172"/>
      <c r="L24" s="6"/>
    </row>
    <row r="25" spans="1:12" ht="15.75" x14ac:dyDescent="0.25">
      <c r="A25" s="69" t="str">
        <f>'патриотика0,3625'!A25</f>
        <v>Методист</v>
      </c>
      <c r="B25" s="80">
        <v>81751.199999999997</v>
      </c>
      <c r="C25" s="80"/>
      <c r="D25" s="320">
        <f>1*D19</f>
        <v>0.27500000000000002</v>
      </c>
      <c r="E25" s="70">
        <f>D25*1780.6</f>
        <v>489.66500000000002</v>
      </c>
      <c r="F25" s="71">
        <v>1</v>
      </c>
      <c r="G25" s="73">
        <f>E25/F25</f>
        <v>489.66500000000002</v>
      </c>
      <c r="H25" s="70">
        <f>B25*1.302/1780.6*12</f>
        <v>717.33165719420424</v>
      </c>
      <c r="I25" s="425">
        <f>G25*H25</f>
        <v>351252.20592000004</v>
      </c>
      <c r="J25" s="424">
        <v>3120142</v>
      </c>
      <c r="K25" s="171" t="s">
        <v>103</v>
      </c>
      <c r="L25" s="6"/>
    </row>
    <row r="26" spans="1:12" ht="15.75" x14ac:dyDescent="0.25">
      <c r="A26" s="72" t="str">
        <f>A10</f>
        <v>Специалист по работе с молодежью</v>
      </c>
      <c r="B26" s="170">
        <v>64655.3</v>
      </c>
      <c r="C26" s="170"/>
      <c r="D26" s="320">
        <f>D19*5.6</f>
        <v>1.54</v>
      </c>
      <c r="E26" s="70">
        <f>D26*1780.6</f>
        <v>2742.1239999999998</v>
      </c>
      <c r="F26" s="71">
        <v>1</v>
      </c>
      <c r="G26" s="73">
        <f>E26/F26</f>
        <v>2742.1239999999998</v>
      </c>
      <c r="H26" s="70">
        <f>B26*1.302/1780.6*12</f>
        <v>567.3224796136135</v>
      </c>
      <c r="I26" s="425">
        <f>G26*H26-136365.17</f>
        <v>1419303.4170880003</v>
      </c>
      <c r="J26" s="424">
        <f>J24-J25</f>
        <v>1.7640003934502602E-3</v>
      </c>
      <c r="K26" s="171" t="s">
        <v>115</v>
      </c>
      <c r="L26" s="6"/>
    </row>
    <row r="27" spans="1:12" ht="18.75" x14ac:dyDescent="0.3">
      <c r="A27" s="69" t="s">
        <v>90</v>
      </c>
      <c r="B27" s="73"/>
      <c r="C27" s="73"/>
      <c r="D27" s="320"/>
      <c r="E27" s="70"/>
      <c r="F27" s="71"/>
      <c r="G27" s="178"/>
      <c r="H27" s="153"/>
      <c r="I27" s="426">
        <f>SUM(I25:I26)</f>
        <v>1770555.6230080004</v>
      </c>
      <c r="L27" s="176"/>
    </row>
    <row r="28" spans="1:12" s="6" customFormat="1" ht="16.5" hidden="1" x14ac:dyDescent="0.25">
      <c r="A28" s="740" t="s">
        <v>164</v>
      </c>
      <c r="B28" s="740"/>
      <c r="C28" s="740"/>
      <c r="D28" s="740"/>
      <c r="E28" s="740"/>
      <c r="F28" s="740"/>
      <c r="G28" s="740"/>
      <c r="H28" s="740"/>
      <c r="I28" s="173"/>
      <c r="J28" s="171"/>
      <c r="K28" s="172"/>
    </row>
    <row r="29" spans="1:12" s="6" customFormat="1" ht="16.5" hidden="1" x14ac:dyDescent="0.25">
      <c r="A29" s="528" t="s">
        <v>58</v>
      </c>
      <c r="B29" s="564" t="s">
        <v>153</v>
      </c>
      <c r="C29" s="672"/>
      <c r="D29" s="504" t="s">
        <v>154</v>
      </c>
      <c r="E29" s="592"/>
      <c r="F29" s="592"/>
      <c r="G29" s="592"/>
      <c r="H29" s="505"/>
      <c r="I29" s="173"/>
      <c r="J29" s="171"/>
      <c r="K29" s="172"/>
    </row>
    <row r="30" spans="1:12" s="6" customFormat="1" ht="16.5" hidden="1" x14ac:dyDescent="0.25">
      <c r="A30" s="529"/>
      <c r="B30" s="566"/>
      <c r="C30" s="567"/>
      <c r="D30" s="556" t="s">
        <v>155</v>
      </c>
      <c r="E30" s="528" t="s">
        <v>156</v>
      </c>
      <c r="F30" s="639" t="s">
        <v>157</v>
      </c>
      <c r="G30" s="528" t="s">
        <v>163</v>
      </c>
      <c r="H30" s="528" t="s">
        <v>6</v>
      </c>
      <c r="I30" s="173"/>
      <c r="J30" s="171"/>
      <c r="K30" s="172"/>
    </row>
    <row r="31" spans="1:12" s="6" customFormat="1" ht="16.5" hidden="1" x14ac:dyDescent="0.25">
      <c r="A31" s="530"/>
      <c r="B31" s="568"/>
      <c r="C31" s="569"/>
      <c r="D31" s="670"/>
      <c r="E31" s="530"/>
      <c r="F31" s="571"/>
      <c r="G31" s="530"/>
      <c r="H31" s="530"/>
      <c r="I31" s="173"/>
      <c r="J31" s="171"/>
      <c r="K31" s="172"/>
    </row>
    <row r="32" spans="1:12" s="6" customFormat="1" ht="16.5" hidden="1" x14ac:dyDescent="0.25">
      <c r="A32" s="210">
        <v>1</v>
      </c>
      <c r="B32" s="504">
        <v>2</v>
      </c>
      <c r="C32" s="505"/>
      <c r="D32" s="210">
        <v>3</v>
      </c>
      <c r="E32" s="210">
        <v>4</v>
      </c>
      <c r="F32" s="210">
        <v>5</v>
      </c>
      <c r="G32" s="210">
        <v>6</v>
      </c>
      <c r="H32" s="210">
        <v>7</v>
      </c>
      <c r="I32" s="173"/>
      <c r="J32" s="171"/>
      <c r="K32" s="172"/>
    </row>
    <row r="33" spans="1:11" s="6" customFormat="1" ht="16.5" hidden="1" x14ac:dyDescent="0.25">
      <c r="A33" s="209" t="s">
        <v>91</v>
      </c>
      <c r="B33" s="209">
        <v>0.24</v>
      </c>
      <c r="C33" s="293">
        <v>1</v>
      </c>
      <c r="D33" s="143">
        <v>2074.6</v>
      </c>
      <c r="E33" s="105">
        <f t="shared" ref="E33:E34" si="0">D33*12</f>
        <v>24895.199999999997</v>
      </c>
      <c r="F33" s="143">
        <f>18363.9*0.24</f>
        <v>4407.3360000000002</v>
      </c>
      <c r="G33" s="174">
        <f>F33*30.2%</f>
        <v>1331.015472</v>
      </c>
      <c r="H33" s="174">
        <v>0</v>
      </c>
      <c r="I33" s="173"/>
    </row>
    <row r="34" spans="1:11" s="6" customFormat="1" ht="15.6" hidden="1" customHeight="1" x14ac:dyDescent="0.25">
      <c r="A34" s="209" t="s">
        <v>159</v>
      </c>
      <c r="B34" s="504">
        <f>5.6*0.24</f>
        <v>1.3439999999999999</v>
      </c>
      <c r="C34" s="505"/>
      <c r="D34" s="143">
        <f>1302.85*B34</f>
        <v>1751.0303999999996</v>
      </c>
      <c r="E34" s="105">
        <f t="shared" si="0"/>
        <v>21012.364799999996</v>
      </c>
      <c r="F34" s="143">
        <f>64311.87*0.24</f>
        <v>15434.8488</v>
      </c>
      <c r="G34" s="174">
        <f>F34*30.2%</f>
        <v>4661.3243376</v>
      </c>
      <c r="H34" s="174">
        <v>0</v>
      </c>
    </row>
    <row r="35" spans="1:11" s="6" customFormat="1" ht="18.75" hidden="1" x14ac:dyDescent="0.25">
      <c r="A35" s="291"/>
      <c r="B35" s="738">
        <f>SUM(B33:C34)</f>
        <v>2.5839999999999996</v>
      </c>
      <c r="C35" s="739"/>
      <c r="D35" s="120">
        <f>SUM(D33:D34)</f>
        <v>3825.6303999999996</v>
      </c>
      <c r="E35" s="120">
        <f>SUM(E33:E34)</f>
        <v>45907.564799999993</v>
      </c>
      <c r="F35" s="120">
        <f>SUM(F33:F34)</f>
        <v>19842.184799999999</v>
      </c>
      <c r="G35" s="120">
        <f>SUM(G33:G34)</f>
        <v>5992.3398096000001</v>
      </c>
      <c r="H35" s="211"/>
      <c r="I35" s="160"/>
    </row>
    <row r="36" spans="1:11" ht="14.45" hidden="1" customHeight="1" x14ac:dyDescent="0.25">
      <c r="A36" s="740" t="s">
        <v>168</v>
      </c>
      <c r="B36" s="740"/>
      <c r="C36" s="740"/>
      <c r="D36" s="740"/>
      <c r="E36" s="740"/>
      <c r="F36" s="740"/>
      <c r="G36" s="740"/>
      <c r="H36" s="740"/>
      <c r="I36" s="144"/>
      <c r="J36" s="144"/>
    </row>
    <row r="37" spans="1:11" ht="28.9" hidden="1" customHeight="1" x14ac:dyDescent="0.25">
      <c r="A37" s="528" t="s">
        <v>58</v>
      </c>
      <c r="B37" s="564" t="s">
        <v>153</v>
      </c>
      <c r="C37" s="672"/>
      <c r="D37" s="545" t="s">
        <v>154</v>
      </c>
      <c r="E37" s="546"/>
      <c r="F37" s="294"/>
      <c r="G37" s="41"/>
    </row>
    <row r="38" spans="1:11" ht="14.45" hidden="1" customHeight="1" x14ac:dyDescent="0.25">
      <c r="A38" s="529"/>
      <c r="B38" s="566"/>
      <c r="C38" s="567"/>
      <c r="D38" s="556" t="s">
        <v>155</v>
      </c>
      <c r="E38" s="528" t="s">
        <v>163</v>
      </c>
      <c r="F38" s="528" t="s">
        <v>167</v>
      </c>
      <c r="G38" s="41"/>
    </row>
    <row r="39" spans="1:11" hidden="1" x14ac:dyDescent="0.25">
      <c r="A39" s="530"/>
      <c r="B39" s="568"/>
      <c r="C39" s="569"/>
      <c r="D39" s="670"/>
      <c r="E39" s="530"/>
      <c r="F39" s="530"/>
      <c r="G39" s="41"/>
    </row>
    <row r="40" spans="1:11" hidden="1" x14ac:dyDescent="0.25">
      <c r="A40" s="210">
        <v>1</v>
      </c>
      <c r="B40" s="504">
        <v>2</v>
      </c>
      <c r="C40" s="505"/>
      <c r="D40" s="210">
        <v>3</v>
      </c>
      <c r="E40" s="210">
        <v>6</v>
      </c>
      <c r="F40" s="210">
        <v>7</v>
      </c>
      <c r="G40" s="41"/>
    </row>
    <row r="41" spans="1:11" hidden="1" x14ac:dyDescent="0.25">
      <c r="A41" s="209" t="s">
        <v>159</v>
      </c>
      <c r="B41" s="504">
        <f>B34</f>
        <v>1.3439999999999999</v>
      </c>
      <c r="C41" s="505"/>
      <c r="D41" s="143">
        <v>4218.1400000000003</v>
      </c>
      <c r="E41" s="174">
        <f>D41*30.2%</f>
        <v>1273.8782800000001</v>
      </c>
      <c r="F41" s="174">
        <v>0</v>
      </c>
      <c r="G41" s="41"/>
    </row>
    <row r="42" spans="1:11" ht="18.75" hidden="1" x14ac:dyDescent="0.25">
      <c r="A42" s="291"/>
      <c r="B42" s="738">
        <f>SUM(B41:C41)</f>
        <v>1.3439999999999999</v>
      </c>
      <c r="C42" s="739"/>
      <c r="D42" s="120">
        <f>SUM(D41:D41)</f>
        <v>4218.1400000000003</v>
      </c>
      <c r="E42" s="120">
        <f>SUM(E41:E41)</f>
        <v>1273.8782800000001</v>
      </c>
      <c r="F42" s="211"/>
      <c r="G42" s="41"/>
    </row>
    <row r="43" spans="1:11" ht="15.75" hidden="1" x14ac:dyDescent="0.25">
      <c r="A43" s="737" t="s">
        <v>57</v>
      </c>
      <c r="B43" s="737"/>
      <c r="C43" s="737"/>
      <c r="D43" s="737"/>
      <c r="E43" s="737"/>
      <c r="F43" s="737"/>
      <c r="G43" s="160"/>
      <c r="H43" s="6"/>
      <c r="I43" s="6"/>
    </row>
    <row r="44" spans="1:11" ht="15.75" hidden="1" x14ac:dyDescent="0.25">
      <c r="A44" s="329" t="s">
        <v>79</v>
      </c>
      <c r="B44" s="6" t="str">
        <f>'инновации+добровольчество0,3625'!B49</f>
        <v>25 командировки</v>
      </c>
      <c r="C44" s="6"/>
      <c r="D44" s="6"/>
      <c r="E44" s="6"/>
      <c r="F44" s="6"/>
      <c r="G44" s="160"/>
      <c r="H44" s="6"/>
      <c r="I44" s="6"/>
      <c r="K44" s="176"/>
    </row>
    <row r="45" spans="1:11" ht="15.75" hidden="1" x14ac:dyDescent="0.25">
      <c r="A45" s="6"/>
      <c r="B45" s="6"/>
      <c r="C45" s="6"/>
      <c r="D45" s="151">
        <f>D19</f>
        <v>0.27500000000000002</v>
      </c>
      <c r="E45" s="6"/>
      <c r="F45" s="6"/>
      <c r="G45" s="160"/>
      <c r="H45" s="6"/>
      <c r="I45" s="6"/>
    </row>
    <row r="46" spans="1:11" ht="15.75" hidden="1" x14ac:dyDescent="0.25">
      <c r="A46" s="733" t="s">
        <v>118</v>
      </c>
      <c r="B46" s="734"/>
      <c r="C46" s="320"/>
      <c r="D46" s="637" t="s">
        <v>11</v>
      </c>
      <c r="E46" s="637" t="s">
        <v>46</v>
      </c>
      <c r="F46" s="637" t="s">
        <v>15</v>
      </c>
      <c r="G46" s="697" t="s">
        <v>6</v>
      </c>
      <c r="H46" s="6"/>
      <c r="I46" s="6"/>
    </row>
    <row r="47" spans="1:11" ht="7.15" hidden="1" customHeight="1" x14ac:dyDescent="0.25">
      <c r="A47" s="735"/>
      <c r="B47" s="736"/>
      <c r="C47" s="320"/>
      <c r="D47" s="638"/>
      <c r="E47" s="638"/>
      <c r="F47" s="638"/>
      <c r="G47" s="698"/>
      <c r="H47" s="6"/>
      <c r="I47" s="6"/>
    </row>
    <row r="48" spans="1:11" ht="15.75" hidden="1" x14ac:dyDescent="0.25">
      <c r="A48" s="633">
        <v>1</v>
      </c>
      <c r="B48" s="635"/>
      <c r="C48" s="321"/>
      <c r="D48" s="320">
        <v>2</v>
      </c>
      <c r="E48" s="336">
        <v>3</v>
      </c>
      <c r="F48" s="320">
        <v>4</v>
      </c>
      <c r="G48" s="76" t="s">
        <v>66</v>
      </c>
      <c r="H48" s="6"/>
      <c r="I48" s="6"/>
    </row>
    <row r="49" spans="1:12" ht="15.75" hidden="1" x14ac:dyDescent="0.25">
      <c r="A49" s="640" t="str">
        <f>'инновации+добровольчество0,3625'!A54</f>
        <v>Суточные</v>
      </c>
      <c r="B49" s="641"/>
      <c r="C49" s="323"/>
      <c r="D49" s="320" t="str">
        <f>'инновации+добровольчество0,3625'!D54</f>
        <v>сутки</v>
      </c>
      <c r="E49" s="333">
        <f>D45</f>
        <v>0.27500000000000002</v>
      </c>
      <c r="F49" s="333">
        <f>'инновации+добровольчество0,3625'!F54</f>
        <v>450</v>
      </c>
      <c r="G49" s="76">
        <v>0</v>
      </c>
      <c r="H49" s="6"/>
      <c r="I49" s="6"/>
    </row>
    <row r="50" spans="1:12" ht="15.75" hidden="1" x14ac:dyDescent="0.25">
      <c r="A50" s="640" t="str">
        <f>'инновации+добровольчество0,3625'!A55</f>
        <v>Проезд</v>
      </c>
      <c r="B50" s="641"/>
      <c r="C50" s="323"/>
      <c r="D50" s="320" t="str">
        <f>'инновации+добровольчество0,3625'!D55</f>
        <v xml:space="preserve">Ед. </v>
      </c>
      <c r="E50" s="333">
        <f>D45</f>
        <v>0.27500000000000002</v>
      </c>
      <c r="F50" s="333">
        <f>'инновации+добровольчество0,3625'!F55</f>
        <v>9000</v>
      </c>
      <c r="G50" s="76">
        <v>0</v>
      </c>
      <c r="H50" s="6"/>
      <c r="I50" s="6"/>
      <c r="L50" s="179"/>
    </row>
    <row r="51" spans="1:12" ht="15.75" hidden="1" x14ac:dyDescent="0.25">
      <c r="A51" s="640" t="str">
        <f>'инновации+добровольчество0,3625'!A56</f>
        <v xml:space="preserve">Проживание </v>
      </c>
      <c r="B51" s="641"/>
      <c r="C51" s="323"/>
      <c r="D51" s="320" t="str">
        <f>'инновации+добровольчество0,3625'!D56</f>
        <v>сутки</v>
      </c>
      <c r="E51" s="333">
        <f>D45</f>
        <v>0.27500000000000002</v>
      </c>
      <c r="F51" s="333">
        <f>'инновации+добровольчество0,3625'!F56</f>
        <v>2000</v>
      </c>
      <c r="G51" s="76">
        <v>0</v>
      </c>
      <c r="H51" s="6"/>
      <c r="I51" s="6"/>
      <c r="L51" s="179"/>
    </row>
    <row r="52" spans="1:12" ht="15.75" hidden="1" x14ac:dyDescent="0.25">
      <c r="A52" s="322" t="e">
        <f>'инновации+добровольчество0,3625'!#REF!</f>
        <v>#REF!</v>
      </c>
      <c r="B52" s="323"/>
      <c r="C52" s="323"/>
      <c r="D52" s="320" t="e">
        <f>'инновации+добровольчество0,3625'!#REF!</f>
        <v>#REF!</v>
      </c>
      <c r="E52" s="333">
        <f>D45</f>
        <v>0.27500000000000002</v>
      </c>
      <c r="F52" s="333" t="e">
        <f>'инновации+добровольчество0,3625'!#REF!</f>
        <v>#REF!</v>
      </c>
      <c r="G52" s="76">
        <v>0</v>
      </c>
      <c r="H52" s="6"/>
      <c r="I52" s="6"/>
      <c r="L52" s="179"/>
    </row>
    <row r="53" spans="1:12" ht="18.75" hidden="1" x14ac:dyDescent="0.25">
      <c r="A53" s="642" t="s">
        <v>56</v>
      </c>
      <c r="B53" s="643"/>
      <c r="C53" s="331"/>
      <c r="D53" s="75"/>
      <c r="E53" s="75"/>
      <c r="F53" s="75"/>
      <c r="G53" s="260">
        <f>SUM(G49:G52)</f>
        <v>0</v>
      </c>
      <c r="H53" s="6"/>
      <c r="I53" s="6"/>
      <c r="L53" s="176"/>
    </row>
    <row r="54" spans="1:12" ht="15.75" x14ac:dyDescent="0.25">
      <c r="A54" s="645" t="s">
        <v>122</v>
      </c>
      <c r="B54" s="645"/>
      <c r="C54" s="645"/>
      <c r="D54" s="645"/>
      <c r="E54" s="645"/>
      <c r="F54" s="645"/>
      <c r="G54" s="160"/>
      <c r="H54" s="6"/>
      <c r="I54" s="6"/>
    </row>
    <row r="55" spans="1:12" ht="15.75" x14ac:dyDescent="0.25">
      <c r="A55" s="6"/>
      <c r="B55" s="6"/>
      <c r="C55" s="6"/>
      <c r="D55" s="151"/>
      <c r="E55" s="6"/>
      <c r="F55" s="152">
        <v>1</v>
      </c>
      <c r="G55" s="160"/>
      <c r="H55" s="6"/>
      <c r="I55" s="6"/>
    </row>
    <row r="56" spans="1:12" ht="15.75" x14ac:dyDescent="0.25">
      <c r="A56" s="636" t="s">
        <v>118</v>
      </c>
      <c r="B56" s="636"/>
      <c r="C56" s="320"/>
      <c r="D56" s="636" t="s">
        <v>11</v>
      </c>
      <c r="E56" s="637" t="s">
        <v>46</v>
      </c>
      <c r="F56" s="637" t="s">
        <v>15</v>
      </c>
      <c r="G56" s="697" t="s">
        <v>6</v>
      </c>
      <c r="H56" s="6"/>
      <c r="I56" s="6"/>
    </row>
    <row r="57" spans="1:12" ht="13.9" customHeight="1" x14ac:dyDescent="0.25">
      <c r="A57" s="636"/>
      <c r="B57" s="636"/>
      <c r="C57" s="320"/>
      <c r="D57" s="636"/>
      <c r="E57" s="638"/>
      <c r="F57" s="638"/>
      <c r="G57" s="698"/>
      <c r="H57" s="6"/>
      <c r="I57" s="6"/>
    </row>
    <row r="58" spans="1:12" ht="15.75" x14ac:dyDescent="0.25">
      <c r="A58" s="633">
        <v>1</v>
      </c>
      <c r="B58" s="635"/>
      <c r="C58" s="321"/>
      <c r="D58" s="320">
        <v>2</v>
      </c>
      <c r="E58" s="320">
        <v>3</v>
      </c>
      <c r="F58" s="320">
        <v>4</v>
      </c>
      <c r="G58" s="76" t="s">
        <v>66</v>
      </c>
      <c r="H58" s="6"/>
      <c r="I58" s="6"/>
    </row>
    <row r="59" spans="1:12" ht="15.75" x14ac:dyDescent="0.25">
      <c r="A59" s="262" t="s">
        <v>303</v>
      </c>
      <c r="B59" s="332"/>
      <c r="C59" s="332"/>
      <c r="D59" s="320"/>
      <c r="E59" s="210"/>
      <c r="F59" s="293"/>
      <c r="G59" s="76"/>
      <c r="H59" s="6"/>
      <c r="I59" s="6"/>
    </row>
    <row r="60" spans="1:12" ht="15.75" x14ac:dyDescent="0.25">
      <c r="A60" s="87" t="s">
        <v>304</v>
      </c>
      <c r="B60" s="332"/>
      <c r="C60" s="332"/>
      <c r="D60" s="320" t="s">
        <v>120</v>
      </c>
      <c r="E60" s="92">
        <v>6</v>
      </c>
      <c r="F60" s="93">
        <v>9000</v>
      </c>
      <c r="G60" s="76">
        <f>E60*F60</f>
        <v>54000</v>
      </c>
      <c r="H60" s="6"/>
      <c r="I60" s="6"/>
    </row>
    <row r="61" spans="1:12" ht="15.75" x14ac:dyDescent="0.25">
      <c r="A61" s="212" t="s">
        <v>211</v>
      </c>
      <c r="B61" s="332"/>
      <c r="C61" s="332"/>
      <c r="D61" s="320" t="s">
        <v>121</v>
      </c>
      <c r="E61" s="92">
        <v>12</v>
      </c>
      <c r="F61" s="93">
        <v>450</v>
      </c>
      <c r="G61" s="76">
        <f t="shared" ref="G61:G73" si="1">E61*F61</f>
        <v>5400</v>
      </c>
      <c r="H61" s="6"/>
      <c r="I61" s="6"/>
    </row>
    <row r="62" spans="1:12" ht="15.75" x14ac:dyDescent="0.25">
      <c r="A62" s="209" t="s">
        <v>212</v>
      </c>
      <c r="B62" s="332"/>
      <c r="C62" s="332"/>
      <c r="D62" s="320" t="s">
        <v>121</v>
      </c>
      <c r="E62" s="92">
        <v>6</v>
      </c>
      <c r="F62" s="93">
        <v>500</v>
      </c>
      <c r="G62" s="76">
        <f t="shared" si="1"/>
        <v>3000</v>
      </c>
      <c r="H62" s="6"/>
      <c r="I62" s="6"/>
    </row>
    <row r="63" spans="1:12" ht="15.75" x14ac:dyDescent="0.25">
      <c r="A63" s="261" t="s">
        <v>213</v>
      </c>
      <c r="B63" s="332"/>
      <c r="C63" s="332"/>
      <c r="D63" s="320"/>
      <c r="E63" s="92"/>
      <c r="F63" s="93"/>
      <c r="G63" s="76">
        <f t="shared" si="1"/>
        <v>0</v>
      </c>
      <c r="H63" s="6"/>
      <c r="I63" s="6"/>
    </row>
    <row r="64" spans="1:12" ht="15.75" x14ac:dyDescent="0.25">
      <c r="A64" s="87" t="s">
        <v>305</v>
      </c>
      <c r="B64" s="332"/>
      <c r="C64" s="332"/>
      <c r="D64" s="320" t="s">
        <v>120</v>
      </c>
      <c r="E64" s="92">
        <v>6</v>
      </c>
      <c r="F64" s="93">
        <v>9000</v>
      </c>
      <c r="G64" s="76">
        <f t="shared" si="1"/>
        <v>54000</v>
      </c>
      <c r="H64" s="6"/>
      <c r="I64" s="6"/>
    </row>
    <row r="65" spans="1:11" ht="15.75" x14ac:dyDescent="0.25">
      <c r="A65" s="87" t="s">
        <v>185</v>
      </c>
      <c r="B65" s="332"/>
      <c r="C65" s="332"/>
      <c r="D65" s="320" t="s">
        <v>121</v>
      </c>
      <c r="E65" s="92">
        <v>12</v>
      </c>
      <c r="F65" s="93">
        <v>450</v>
      </c>
      <c r="G65" s="76">
        <f t="shared" si="1"/>
        <v>5400</v>
      </c>
      <c r="H65" s="6"/>
      <c r="I65" s="6"/>
    </row>
    <row r="66" spans="1:11" ht="15.75" x14ac:dyDescent="0.25">
      <c r="A66" s="87" t="s">
        <v>214</v>
      </c>
      <c r="B66" s="332"/>
      <c r="C66" s="332"/>
      <c r="D66" s="320" t="s">
        <v>121</v>
      </c>
      <c r="E66" s="92">
        <v>12</v>
      </c>
      <c r="F66" s="93">
        <v>750</v>
      </c>
      <c r="G66" s="76">
        <f t="shared" si="1"/>
        <v>9000</v>
      </c>
      <c r="H66" s="6"/>
      <c r="I66" s="6"/>
    </row>
    <row r="67" spans="1:11" ht="25.5" x14ac:dyDescent="0.25">
      <c r="A67" s="225" t="s">
        <v>306</v>
      </c>
      <c r="B67" s="332"/>
      <c r="C67" s="332"/>
      <c r="D67" s="320"/>
      <c r="E67" s="92"/>
      <c r="F67" s="93"/>
      <c r="G67" s="76">
        <f t="shared" si="1"/>
        <v>0</v>
      </c>
      <c r="H67" s="6"/>
      <c r="I67" s="6"/>
    </row>
    <row r="68" spans="1:11" ht="15.75" x14ac:dyDescent="0.25">
      <c r="A68" s="87" t="s">
        <v>307</v>
      </c>
      <c r="B68" s="332"/>
      <c r="C68" s="332"/>
      <c r="D68" s="320" t="s">
        <v>120</v>
      </c>
      <c r="E68" s="92">
        <v>10</v>
      </c>
      <c r="F68" s="93">
        <v>9000</v>
      </c>
      <c r="G68" s="76">
        <f t="shared" si="1"/>
        <v>90000</v>
      </c>
      <c r="H68" s="6"/>
      <c r="I68" s="6"/>
    </row>
    <row r="69" spans="1:11" ht="15.75" x14ac:dyDescent="0.25">
      <c r="A69" s="87" t="s">
        <v>185</v>
      </c>
      <c r="B69" s="332"/>
      <c r="C69" s="332"/>
      <c r="D69" s="320" t="s">
        <v>121</v>
      </c>
      <c r="E69" s="92">
        <v>50</v>
      </c>
      <c r="F69" s="93">
        <v>450</v>
      </c>
      <c r="G69" s="76">
        <f t="shared" si="1"/>
        <v>22500</v>
      </c>
      <c r="H69" s="6"/>
      <c r="I69" s="6"/>
    </row>
    <row r="70" spans="1:11" ht="15.75" x14ac:dyDescent="0.25">
      <c r="A70" s="87" t="s">
        <v>214</v>
      </c>
      <c r="B70" s="332"/>
      <c r="C70" s="332"/>
      <c r="D70" s="320" t="s">
        <v>121</v>
      </c>
      <c r="E70" s="92">
        <v>40</v>
      </c>
      <c r="F70" s="93">
        <v>750</v>
      </c>
      <c r="G70" s="76">
        <f t="shared" si="1"/>
        <v>30000</v>
      </c>
      <c r="H70" s="6"/>
      <c r="I70" s="6"/>
    </row>
    <row r="71" spans="1:11" ht="15.75" x14ac:dyDescent="0.25">
      <c r="A71" s="339" t="s">
        <v>215</v>
      </c>
      <c r="B71" s="332"/>
      <c r="C71" s="332"/>
      <c r="D71" s="320"/>
      <c r="E71" s="92">
        <v>150</v>
      </c>
      <c r="F71" s="93">
        <v>500</v>
      </c>
      <c r="G71" s="76">
        <f t="shared" si="1"/>
        <v>75000</v>
      </c>
      <c r="H71" s="6"/>
      <c r="I71" s="6"/>
    </row>
    <row r="72" spans="1:11" ht="15.75" x14ac:dyDescent="0.25">
      <c r="A72" s="340" t="s">
        <v>216</v>
      </c>
      <c r="B72" s="332"/>
      <c r="C72" s="332"/>
      <c r="D72" s="320" t="s">
        <v>120</v>
      </c>
      <c r="E72" s="341">
        <v>200</v>
      </c>
      <c r="F72" s="342">
        <v>608.5</v>
      </c>
      <c r="G72" s="76">
        <f t="shared" si="1"/>
        <v>121700</v>
      </c>
      <c r="H72" s="6"/>
      <c r="I72" s="6"/>
    </row>
    <row r="73" spans="1:11" ht="15.75" x14ac:dyDescent="0.25">
      <c r="A73" s="716" t="s">
        <v>308</v>
      </c>
      <c r="B73" s="332"/>
      <c r="C73" s="332"/>
      <c r="D73" s="320" t="s">
        <v>120</v>
      </c>
      <c r="E73" s="341">
        <v>50</v>
      </c>
      <c r="F73" s="342">
        <v>1000</v>
      </c>
      <c r="G73" s="76">
        <f t="shared" si="1"/>
        <v>50000</v>
      </c>
      <c r="H73" s="6"/>
      <c r="I73" s="6"/>
    </row>
    <row r="74" spans="1:11" ht="14.45" customHeight="1" x14ac:dyDescent="0.25">
      <c r="A74" s="696" t="s">
        <v>78</v>
      </c>
      <c r="B74" s="700"/>
      <c r="C74" s="334"/>
      <c r="D74" s="75"/>
      <c r="E74" s="75"/>
      <c r="F74" s="156"/>
      <c r="G74" s="717">
        <f>SUM(G60:G73)</f>
        <v>520000</v>
      </c>
      <c r="H74" s="6"/>
      <c r="I74" s="6"/>
    </row>
    <row r="75" spans="1:11" ht="15.75" x14ac:dyDescent="0.25">
      <c r="A75" s="669"/>
      <c r="B75" s="669"/>
      <c r="C75" s="669"/>
      <c r="D75" s="669"/>
      <c r="E75" s="669"/>
      <c r="F75" s="669"/>
      <c r="G75" s="330"/>
      <c r="H75" s="330"/>
      <c r="I75" s="6"/>
      <c r="J75" s="6"/>
      <c r="K75" s="6"/>
    </row>
    <row r="76" spans="1:11" ht="14.45" customHeight="1" x14ac:dyDescent="0.25">
      <c r="A76" s="527" t="s">
        <v>226</v>
      </c>
      <c r="B76" s="527"/>
      <c r="C76" s="527"/>
      <c r="D76" s="527"/>
      <c r="E76" s="527"/>
      <c r="F76" s="527"/>
      <c r="G76" s="527"/>
      <c r="H76" s="527"/>
    </row>
    <row r="77" spans="1:11" ht="14.45" customHeight="1" x14ac:dyDescent="0.25">
      <c r="A77" s="310"/>
      <c r="B77" s="310"/>
      <c r="C77" s="306"/>
      <c r="D77" s="310"/>
      <c r="E77" s="306"/>
      <c r="F77" s="306">
        <v>0.27500000000000002</v>
      </c>
      <c r="G77" s="310"/>
      <c r="H77" s="306"/>
    </row>
    <row r="78" spans="1:11" s="6" customFormat="1" ht="31.5" customHeight="1" x14ac:dyDescent="0.25">
      <c r="A78" s="288" t="s">
        <v>0</v>
      </c>
      <c r="B78" s="523" t="s">
        <v>1</v>
      </c>
      <c r="C78" s="94"/>
      <c r="D78" s="523" t="s">
        <v>2</v>
      </c>
      <c r="E78" s="521" t="s">
        <v>3</v>
      </c>
      <c r="F78" s="522"/>
      <c r="G78" s="712" t="s">
        <v>35</v>
      </c>
      <c r="H78" s="94" t="s">
        <v>5</v>
      </c>
      <c r="I78" s="523" t="s">
        <v>6</v>
      </c>
    </row>
    <row r="79" spans="1:11" s="6" customFormat="1" ht="30" x14ac:dyDescent="0.25">
      <c r="A79" s="352"/>
      <c r="B79" s="711"/>
      <c r="C79" s="94"/>
      <c r="D79" s="711"/>
      <c r="E79" s="94" t="s">
        <v>298</v>
      </c>
      <c r="F79" s="94" t="s">
        <v>300</v>
      </c>
      <c r="G79" s="714"/>
      <c r="H79" s="94" t="s">
        <v>49</v>
      </c>
      <c r="I79" s="711"/>
    </row>
    <row r="80" spans="1:11" s="6" customFormat="1" ht="15.75" x14ac:dyDescent="0.25">
      <c r="A80" s="353"/>
      <c r="B80" s="524"/>
      <c r="C80" s="94"/>
      <c r="D80" s="524"/>
      <c r="E80" s="94" t="s">
        <v>4</v>
      </c>
      <c r="F80" s="49"/>
      <c r="G80" s="713"/>
      <c r="H80" s="94" t="s">
        <v>301</v>
      </c>
      <c r="I80" s="524"/>
    </row>
    <row r="81" spans="1:10" s="6" customFormat="1" ht="15.75" x14ac:dyDescent="0.25">
      <c r="A81" s="673">
        <v>1</v>
      </c>
      <c r="B81" s="523">
        <v>2</v>
      </c>
      <c r="C81" s="94"/>
      <c r="D81" s="523">
        <v>3</v>
      </c>
      <c r="E81" s="523" t="s">
        <v>299</v>
      </c>
      <c r="F81" s="523">
        <v>5</v>
      </c>
      <c r="G81" s="712" t="s">
        <v>7</v>
      </c>
      <c r="H81" s="94" t="s">
        <v>50</v>
      </c>
      <c r="I81" s="523" t="s">
        <v>51</v>
      </c>
    </row>
    <row r="82" spans="1:10" s="6" customFormat="1" ht="15.75" x14ac:dyDescent="0.25">
      <c r="A82" s="674"/>
      <c r="B82" s="524"/>
      <c r="C82" s="94"/>
      <c r="D82" s="524"/>
      <c r="E82" s="524"/>
      <c r="F82" s="524"/>
      <c r="G82" s="713"/>
      <c r="H82" s="50">
        <v>1780.6</v>
      </c>
      <c r="I82" s="524"/>
    </row>
    <row r="83" spans="1:10" s="6" customFormat="1" ht="15.75" x14ac:dyDescent="0.25">
      <c r="A83" s="354" t="str">
        <f>'инновации+добровольчество0,3625'!A77</f>
        <v>Заведующий МЦ</v>
      </c>
      <c r="B83" s="82">
        <v>139589.71</v>
      </c>
      <c r="C83" s="82"/>
      <c r="D83" s="94">
        <f>1*F77</f>
        <v>0.27500000000000002</v>
      </c>
      <c r="E83" s="54">
        <f>D83*1780.6</f>
        <v>489.66500000000002</v>
      </c>
      <c r="F83" s="53">
        <v>1</v>
      </c>
      <c r="G83" s="54">
        <f>E83/F83</f>
        <v>489.66500000000002</v>
      </c>
      <c r="H83" s="52">
        <f>(B83*1.302)*12/1780.6</f>
        <v>1224.8397332584523</v>
      </c>
      <c r="I83" s="54">
        <f>G83*H83</f>
        <v>599761.14798600005</v>
      </c>
    </row>
    <row r="84" spans="1:10" s="6" customFormat="1" ht="15.75" x14ac:dyDescent="0.25">
      <c r="A84" s="354" t="str">
        <f>'инновации+добровольчество0,3625'!A78</f>
        <v>Водитель</v>
      </c>
      <c r="B84" s="34">
        <v>37355.22</v>
      </c>
      <c r="C84" s="164"/>
      <c r="D84" s="94">
        <f>1*F77</f>
        <v>0.27500000000000002</v>
      </c>
      <c r="E84" s="54">
        <f>D84*1780.6</f>
        <v>489.66500000000002</v>
      </c>
      <c r="F84" s="53">
        <v>1</v>
      </c>
      <c r="G84" s="54">
        <f t="shared" ref="G84:G86" si="2">E84/F84</f>
        <v>489.66500000000002</v>
      </c>
      <c r="H84" s="52">
        <f>(B84*1.302)*12/1780.6</f>
        <v>327.77600655958668</v>
      </c>
      <c r="I84" s="54">
        <f>G84*H84</f>
        <v>160500.43825200002</v>
      </c>
    </row>
    <row r="85" spans="1:10" s="6" customFormat="1" ht="15.75" x14ac:dyDescent="0.25">
      <c r="A85" s="354" t="str">
        <f>'инновации+добровольчество0,3625'!A79</f>
        <v>Рабочий по обслуживанию здания</v>
      </c>
      <c r="B85" s="54">
        <v>37355.22</v>
      </c>
      <c r="C85" s="54"/>
      <c r="D85" s="94">
        <f>0.5*F77</f>
        <v>0.13750000000000001</v>
      </c>
      <c r="E85" s="54">
        <f>D85*1780.6</f>
        <v>244.83250000000001</v>
      </c>
      <c r="F85" s="53">
        <v>1</v>
      </c>
      <c r="G85" s="54">
        <f t="shared" si="2"/>
        <v>244.83250000000001</v>
      </c>
      <c r="H85" s="52">
        <f>(B85*1.302)*12/1780.6</f>
        <v>327.77600655958668</v>
      </c>
      <c r="I85" s="54">
        <f>G85*H85</f>
        <v>80250.219126000011</v>
      </c>
    </row>
    <row r="86" spans="1:10" s="6" customFormat="1" ht="15.75" x14ac:dyDescent="0.25">
      <c r="A86" s="354" t="str">
        <f>'инновации+добровольчество0,3625'!A80</f>
        <v>Уборщик служебных помещений</v>
      </c>
      <c r="B86" s="34">
        <v>37355.22</v>
      </c>
      <c r="C86" s="304"/>
      <c r="D86" s="94">
        <f>1*F77</f>
        <v>0.27500000000000002</v>
      </c>
      <c r="E86" s="54">
        <f>D86*1780.6</f>
        <v>489.66500000000002</v>
      </c>
      <c r="F86" s="53">
        <v>1</v>
      </c>
      <c r="G86" s="54">
        <f t="shared" si="2"/>
        <v>489.66500000000002</v>
      </c>
      <c r="H86" s="52">
        <f>(B86*1.302)*12/1780.6</f>
        <v>327.77600655958668</v>
      </c>
      <c r="I86" s="54">
        <f>G86*H86</f>
        <v>160500.43825200002</v>
      </c>
      <c r="J86" s="160"/>
    </row>
    <row r="87" spans="1:10" s="6" customFormat="1" ht="15.75" x14ac:dyDescent="0.25">
      <c r="A87" s="354" t="s">
        <v>302</v>
      </c>
      <c r="B87" s="34">
        <v>81127.899999999994</v>
      </c>
      <c r="C87" s="304"/>
      <c r="D87" s="94">
        <f>1*F77</f>
        <v>0.27500000000000002</v>
      </c>
      <c r="E87" s="54">
        <f>D87*1780.6</f>
        <v>489.66500000000002</v>
      </c>
      <c r="F87" s="53">
        <v>1</v>
      </c>
      <c r="G87" s="54">
        <f t="shared" ref="G87" si="3">E87/F87</f>
        <v>489.66500000000002</v>
      </c>
      <c r="H87" s="52">
        <f>(B87*1.302)*12/1780.6</f>
        <v>711.86246748287101</v>
      </c>
      <c r="I87" s="54">
        <f>G87*H87</f>
        <v>348574.13514000003</v>
      </c>
      <c r="J87" s="160"/>
    </row>
    <row r="88" spans="1:10" s="6" customFormat="1" ht="15.75" x14ac:dyDescent="0.25">
      <c r="A88" s="689" t="s">
        <v>28</v>
      </c>
      <c r="B88" s="690"/>
      <c r="C88" s="690"/>
      <c r="D88" s="690"/>
      <c r="E88" s="690"/>
      <c r="F88" s="691"/>
      <c r="G88" s="326"/>
      <c r="H88" s="326"/>
      <c r="I88" s="427">
        <f>SUM(I83:I87)</f>
        <v>1349586.3787560002</v>
      </c>
    </row>
    <row r="89" spans="1:10" ht="18.75" x14ac:dyDescent="0.25">
      <c r="A89" s="310"/>
      <c r="B89" s="144"/>
      <c r="C89" s="144"/>
      <c r="D89" s="199"/>
      <c r="E89" s="199"/>
      <c r="F89" s="199"/>
      <c r="G89" s="199"/>
      <c r="H89" s="200"/>
    </row>
    <row r="90" spans="1:10" ht="18.75" x14ac:dyDescent="0.25">
      <c r="A90" s="310"/>
      <c r="B90" s="144"/>
      <c r="C90" s="144"/>
      <c r="D90" s="199"/>
      <c r="E90" s="199"/>
      <c r="F90" s="199"/>
      <c r="G90" s="199"/>
      <c r="H90" s="200"/>
    </row>
    <row r="91" spans="1:10" ht="14.45" customHeight="1" x14ac:dyDescent="0.25">
      <c r="A91" s="527" t="s">
        <v>287</v>
      </c>
      <c r="B91" s="527"/>
      <c r="C91" s="527"/>
      <c r="D91" s="559"/>
      <c r="E91" s="559"/>
      <c r="F91" s="559"/>
      <c r="G91" s="559"/>
      <c r="H91" s="559"/>
    </row>
    <row r="92" spans="1:10" ht="14.45" customHeight="1" x14ac:dyDescent="0.25">
      <c r="A92" s="528" t="s">
        <v>58</v>
      </c>
      <c r="B92" s="564" t="s">
        <v>153</v>
      </c>
      <c r="C92" s="565"/>
      <c r="D92" s="545"/>
      <c r="E92" s="534"/>
      <c r="F92" s="546"/>
      <c r="G92" s="119"/>
      <c r="H92" s="119"/>
    </row>
    <row r="93" spans="1:10" ht="14.45" customHeight="1" x14ac:dyDescent="0.25">
      <c r="A93" s="529"/>
      <c r="B93" s="566"/>
      <c r="C93" s="567"/>
      <c r="D93" s="570" t="s">
        <v>157</v>
      </c>
      <c r="E93" s="529" t="s">
        <v>163</v>
      </c>
      <c r="F93" s="529" t="s">
        <v>6</v>
      </c>
      <c r="G93" s="41"/>
    </row>
    <row r="94" spans="1:10" x14ac:dyDescent="0.25">
      <c r="A94" s="530"/>
      <c r="B94" s="568"/>
      <c r="C94" s="569"/>
      <c r="D94" s="571"/>
      <c r="E94" s="530"/>
      <c r="F94" s="530"/>
      <c r="G94" s="41"/>
    </row>
    <row r="95" spans="1:10" x14ac:dyDescent="0.25">
      <c r="A95" s="161">
        <v>1</v>
      </c>
      <c r="B95" s="545">
        <v>2</v>
      </c>
      <c r="C95" s="546"/>
      <c r="D95" s="161">
        <v>5</v>
      </c>
      <c r="E95" s="161">
        <v>6</v>
      </c>
      <c r="F95" s="161">
        <v>7</v>
      </c>
      <c r="G95" s="41"/>
    </row>
    <row r="96" spans="1:10" x14ac:dyDescent="0.25">
      <c r="A96" s="209" t="s">
        <v>160</v>
      </c>
      <c r="B96" s="428">
        <f>F77</f>
        <v>0.27500000000000002</v>
      </c>
      <c r="C96" s="293"/>
      <c r="D96" s="143">
        <v>82821.36</v>
      </c>
      <c r="E96" s="174">
        <f t="shared" ref="E96:E98" si="4">D96*30.2%</f>
        <v>25012.050719999999</v>
      </c>
      <c r="F96" s="174">
        <f>B96*(D96+E96)</f>
        <v>29654.187948000003</v>
      </c>
      <c r="G96" s="41"/>
    </row>
    <row r="97" spans="1:9" x14ac:dyDescent="0.25">
      <c r="A97" s="209" t="s">
        <v>161</v>
      </c>
      <c r="B97" s="428">
        <f>B96</f>
        <v>0.27500000000000002</v>
      </c>
      <c r="C97" s="293"/>
      <c r="D97" s="143">
        <v>41405.160000000003</v>
      </c>
      <c r="E97" s="174">
        <f t="shared" si="4"/>
        <v>12504.358320000001</v>
      </c>
      <c r="F97" s="174">
        <f t="shared" ref="F97" si="5">B97*(D97+E97)</f>
        <v>14825.117538000002</v>
      </c>
      <c r="G97" s="41"/>
    </row>
    <row r="98" spans="1:9" x14ac:dyDescent="0.25">
      <c r="A98" s="209" t="s">
        <v>140</v>
      </c>
      <c r="B98" s="428">
        <f>B96</f>
        <v>0.27500000000000002</v>
      </c>
      <c r="C98" s="293"/>
      <c r="D98" s="143">
        <v>82802.039999999994</v>
      </c>
      <c r="E98" s="174">
        <f t="shared" si="4"/>
        <v>25006.216079999998</v>
      </c>
      <c r="F98" s="174">
        <f>B98*(D98+E98)+11.81</f>
        <v>29659.080422000003</v>
      </c>
      <c r="G98" s="41"/>
    </row>
    <row r="99" spans="1:9" x14ac:dyDescent="0.25">
      <c r="A99" s="146"/>
      <c r="B99" s="291"/>
      <c r="C99" s="147"/>
      <c r="D99" s="120">
        <v>0</v>
      </c>
      <c r="E99" s="120">
        <v>0</v>
      </c>
      <c r="F99" s="718">
        <f>SUM(F96:F98)-11.86</f>
        <v>74126.525908000011</v>
      </c>
      <c r="G99" s="41"/>
    </row>
    <row r="100" spans="1:9" ht="15.75" x14ac:dyDescent="0.25">
      <c r="A100" s="4"/>
      <c r="B100" s="154"/>
      <c r="C100" s="154"/>
      <c r="D100" s="154"/>
      <c r="E100" s="154"/>
      <c r="F100" s="154"/>
      <c r="G100" s="160"/>
      <c r="H100" s="6"/>
      <c r="I100" s="6"/>
    </row>
    <row r="101" spans="1:9" ht="15.75" x14ac:dyDescent="0.25">
      <c r="A101" s="4"/>
      <c r="B101" s="154"/>
      <c r="C101" s="154"/>
      <c r="D101" s="154"/>
      <c r="E101" s="154"/>
      <c r="F101" s="154"/>
      <c r="G101" s="160"/>
      <c r="H101" s="6"/>
      <c r="I101" s="6"/>
    </row>
    <row r="102" spans="1:9" ht="15.75" x14ac:dyDescent="0.25">
      <c r="A102" s="563" t="s">
        <v>12</v>
      </c>
      <c r="B102" s="563"/>
      <c r="C102" s="563"/>
      <c r="D102" s="563"/>
      <c r="E102" s="563"/>
      <c r="F102" s="563"/>
      <c r="G102" s="160"/>
      <c r="H102" s="6"/>
      <c r="I102" s="6"/>
    </row>
    <row r="103" spans="1:9" ht="15.75" x14ac:dyDescent="0.25">
      <c r="A103" s="154"/>
      <c r="B103" s="154"/>
      <c r="C103" s="154"/>
      <c r="D103" s="154"/>
      <c r="E103" s="154"/>
      <c r="F103" s="159">
        <f>F77</f>
        <v>0.27500000000000002</v>
      </c>
      <c r="G103" s="160"/>
      <c r="H103" s="6"/>
      <c r="I103" s="6"/>
    </row>
    <row r="104" spans="1:9" ht="15.75" x14ac:dyDescent="0.25">
      <c r="A104" s="669" t="s">
        <v>13</v>
      </c>
      <c r="B104" s="669" t="s">
        <v>11</v>
      </c>
      <c r="C104" s="330"/>
      <c r="D104" s="669" t="s">
        <v>14</v>
      </c>
      <c r="E104" s="669" t="s">
        <v>88</v>
      </c>
      <c r="F104" s="669" t="s">
        <v>6</v>
      </c>
      <c r="G104" s="160"/>
      <c r="H104" s="6"/>
      <c r="I104" s="6"/>
    </row>
    <row r="105" spans="1:9" ht="3.6" customHeight="1" x14ac:dyDescent="0.25">
      <c r="A105" s="669"/>
      <c r="B105" s="669"/>
      <c r="C105" s="330"/>
      <c r="D105" s="669"/>
      <c r="E105" s="669"/>
      <c r="F105" s="669"/>
      <c r="G105" s="160"/>
      <c r="H105" s="6"/>
      <c r="I105" s="6"/>
    </row>
    <row r="106" spans="1:9" ht="16.5" thickBot="1" x14ac:dyDescent="0.3">
      <c r="A106" s="330">
        <v>1</v>
      </c>
      <c r="B106" s="330">
        <v>2</v>
      </c>
      <c r="C106" s="330"/>
      <c r="D106" s="330">
        <v>3</v>
      </c>
      <c r="E106" s="330">
        <v>4</v>
      </c>
      <c r="F106" s="330" t="s">
        <v>172</v>
      </c>
      <c r="G106" s="160"/>
      <c r="H106" s="6"/>
      <c r="I106" s="6"/>
    </row>
    <row r="107" spans="1:9" ht="15.75" x14ac:dyDescent="0.25">
      <c r="A107" s="408" t="s">
        <v>17</v>
      </c>
      <c r="B107" s="330" t="str">
        <f>'инновации+добровольчество0,3625'!B107</f>
        <v>Гкал</v>
      </c>
      <c r="C107" s="330"/>
      <c r="D107" s="411">
        <f>55*F103</f>
        <v>15.125000000000002</v>
      </c>
      <c r="E107" s="391">
        <v>4250</v>
      </c>
      <c r="F107" s="73">
        <f>D107*E107</f>
        <v>64281.250000000007</v>
      </c>
      <c r="G107" s="160"/>
      <c r="H107" s="6"/>
      <c r="I107" s="6"/>
    </row>
    <row r="108" spans="1:9" ht="15.75" x14ac:dyDescent="0.25">
      <c r="A108" s="409" t="s">
        <v>227</v>
      </c>
      <c r="B108" s="330" t="str">
        <f>'инновации+добровольчество0,3625'!B108</f>
        <v>м2</v>
      </c>
      <c r="C108" s="330"/>
      <c r="D108" s="412">
        <f>106.3*F103</f>
        <v>29.232500000000002</v>
      </c>
      <c r="E108" s="392">
        <v>75</v>
      </c>
      <c r="F108" s="73">
        <f t="shared" ref="F108:F112" si="6">D108*E108</f>
        <v>2192.4375</v>
      </c>
      <c r="G108" s="160"/>
      <c r="H108" s="6"/>
      <c r="I108" s="6"/>
    </row>
    <row r="109" spans="1:9" ht="15.75" x14ac:dyDescent="0.25">
      <c r="A109" s="409" t="s">
        <v>228</v>
      </c>
      <c r="B109" s="330" t="str">
        <f>'инновации+добровольчество0,3625'!B109</f>
        <v>м3</v>
      </c>
      <c r="C109" s="330"/>
      <c r="D109" s="412">
        <f>1*F103</f>
        <v>0.27500000000000002</v>
      </c>
      <c r="E109" s="392">
        <v>38604.550000000003</v>
      </c>
      <c r="F109" s="73">
        <f t="shared" si="6"/>
        <v>10616.251250000001</v>
      </c>
      <c r="G109" s="160"/>
      <c r="H109" s="6"/>
      <c r="I109" s="6"/>
    </row>
    <row r="110" spans="1:9" ht="15.75" x14ac:dyDescent="0.25">
      <c r="A110" s="409" t="s">
        <v>16</v>
      </c>
      <c r="B110" s="330" t="str">
        <f>'инновации+добровольчество0,3625'!B110</f>
        <v>МВт час.</v>
      </c>
      <c r="C110" s="330"/>
      <c r="D110" s="412">
        <f>6*F103</f>
        <v>1.6500000000000001</v>
      </c>
      <c r="E110" s="392">
        <v>8026.54</v>
      </c>
      <c r="F110" s="73">
        <f t="shared" si="6"/>
        <v>13243.791000000001</v>
      </c>
      <c r="G110" s="160"/>
      <c r="H110" s="6"/>
      <c r="I110" s="6"/>
    </row>
    <row r="111" spans="1:9" ht="15.75" x14ac:dyDescent="0.25">
      <c r="A111" s="409" t="s">
        <v>198</v>
      </c>
      <c r="B111" s="330" t="str">
        <f>'инновации+добровольчество0,3625'!B111</f>
        <v>договор</v>
      </c>
      <c r="C111" s="210"/>
      <c r="D111" s="412">
        <f>9*F103</f>
        <v>2.4750000000000001</v>
      </c>
      <c r="E111" s="392">
        <v>2655.05</v>
      </c>
      <c r="F111" s="73">
        <f t="shared" si="6"/>
        <v>6571.2487500000007</v>
      </c>
      <c r="G111" s="160"/>
      <c r="H111" s="6"/>
      <c r="I111" s="6"/>
    </row>
    <row r="112" spans="1:9" ht="16.5" thickBot="1" x14ac:dyDescent="0.3">
      <c r="A112" s="410" t="s">
        <v>229</v>
      </c>
      <c r="B112" s="330" t="str">
        <f>'инновации+добровольчество0,3625'!B112</f>
        <v>МВт час.</v>
      </c>
      <c r="C112" s="210"/>
      <c r="D112" s="413">
        <f>1*F103</f>
        <v>0.27500000000000002</v>
      </c>
      <c r="E112" s="393">
        <v>17618.27</v>
      </c>
      <c r="F112" s="73">
        <f t="shared" si="6"/>
        <v>4845.0242500000004</v>
      </c>
      <c r="G112" s="160"/>
      <c r="H112" s="6"/>
      <c r="I112" s="6"/>
    </row>
    <row r="113" spans="1:9" ht="18.75" x14ac:dyDescent="0.25">
      <c r="A113" s="704"/>
      <c r="B113" s="704"/>
      <c r="C113" s="704"/>
      <c r="D113" s="704"/>
      <c r="E113" s="704"/>
      <c r="F113" s="719">
        <f>SUM(F107:F112)</f>
        <v>101750.00275</v>
      </c>
      <c r="G113" s="160"/>
      <c r="H113" s="6"/>
      <c r="I113" s="6"/>
    </row>
    <row r="114" spans="1:9" ht="18.75" x14ac:dyDescent="0.25">
      <c r="A114" s="231"/>
      <c r="B114" s="231"/>
      <c r="C114" s="231"/>
      <c r="D114" s="231"/>
      <c r="E114" s="231"/>
      <c r="F114" s="232"/>
      <c r="G114" s="233"/>
      <c r="H114" s="6"/>
      <c r="I114" s="6"/>
    </row>
    <row r="115" spans="1:9" s="6" customFormat="1" ht="25.5" hidden="1" x14ac:dyDescent="0.25">
      <c r="A115" s="313" t="s">
        <v>109</v>
      </c>
      <c r="B115" s="324" t="s">
        <v>110</v>
      </c>
      <c r="C115" s="229"/>
      <c r="D115" s="324" t="s">
        <v>114</v>
      </c>
      <c r="E115" s="324" t="s">
        <v>111</v>
      </c>
      <c r="F115" s="324" t="s">
        <v>112</v>
      </c>
      <c r="G115" s="230" t="s">
        <v>6</v>
      </c>
    </row>
    <row r="116" spans="1:9" s="6" customFormat="1" ht="15.75" hidden="1" x14ac:dyDescent="0.25">
      <c r="A116" s="209">
        <v>1</v>
      </c>
      <c r="B116" s="210">
        <v>2</v>
      </c>
      <c r="C116" s="316"/>
      <c r="D116" s="210">
        <v>3</v>
      </c>
      <c r="E116" s="210">
        <v>4</v>
      </c>
      <c r="F116" s="210">
        <v>5</v>
      </c>
      <c r="G116" s="337" t="s">
        <v>290</v>
      </c>
    </row>
    <row r="117" spans="1:9" s="6" customFormat="1" ht="15.75" hidden="1" x14ac:dyDescent="0.25">
      <c r="A117" s="210" t="s">
        <v>113</v>
      </c>
      <c r="B117" s="210">
        <v>1</v>
      </c>
      <c r="C117" s="210">
        <f>'инновации+добровольчество0,3625'!C98</f>
        <v>0</v>
      </c>
      <c r="D117" s="210">
        <f>'инновации+добровольчество0,3625'!D98</f>
        <v>12</v>
      </c>
      <c r="E117" s="210">
        <f>'инновации+добровольчество0,3625'!E98</f>
        <v>75</v>
      </c>
      <c r="F117" s="210">
        <v>0</v>
      </c>
      <c r="G117" s="157">
        <f>F117*F103</f>
        <v>0</v>
      </c>
    </row>
    <row r="118" spans="1:9" s="6" customFormat="1" ht="18.75" hidden="1" x14ac:dyDescent="0.25">
      <c r="A118" s="119"/>
      <c r="B118" s="119"/>
      <c r="C118" s="119"/>
      <c r="D118" s="119"/>
      <c r="E118" s="291" t="s">
        <v>86</v>
      </c>
      <c r="F118" s="120">
        <f>F117</f>
        <v>0</v>
      </c>
      <c r="G118" s="267">
        <f>G117</f>
        <v>0</v>
      </c>
    </row>
    <row r="119" spans="1:9" ht="15.75" x14ac:dyDescent="0.25">
      <c r="A119" s="645" t="s">
        <v>57</v>
      </c>
      <c r="B119" s="645"/>
      <c r="C119" s="645"/>
      <c r="D119" s="645"/>
      <c r="E119" s="645"/>
      <c r="F119" s="645"/>
      <c r="G119" s="160"/>
      <c r="H119" s="6"/>
      <c r="I119" s="6"/>
    </row>
    <row r="120" spans="1:9" ht="15.75" x14ac:dyDescent="0.25">
      <c r="A120" s="329" t="s">
        <v>79</v>
      </c>
      <c r="B120" s="6" t="s">
        <v>309</v>
      </c>
      <c r="C120" s="6"/>
      <c r="D120" s="6"/>
      <c r="E120" s="6"/>
      <c r="F120" s="6"/>
      <c r="G120" s="160"/>
      <c r="H120" s="6"/>
      <c r="I120" s="6"/>
    </row>
    <row r="121" spans="1:9" ht="15.75" x14ac:dyDescent="0.25">
      <c r="A121" s="6"/>
      <c r="B121" s="6"/>
      <c r="C121" s="6"/>
      <c r="D121" s="151">
        <f>F103</f>
        <v>0.27500000000000002</v>
      </c>
      <c r="E121" s="6"/>
      <c r="F121" s="6"/>
      <c r="G121" s="160"/>
      <c r="H121" s="6"/>
      <c r="I121" s="6"/>
    </row>
    <row r="122" spans="1:9" ht="15" customHeight="1" x14ac:dyDescent="0.25">
      <c r="A122" s="636" t="s">
        <v>119</v>
      </c>
      <c r="B122" s="636"/>
      <c r="C122" s="320"/>
      <c r="D122" s="636" t="s">
        <v>11</v>
      </c>
      <c r="E122" s="637" t="s">
        <v>46</v>
      </c>
      <c r="F122" s="637" t="s">
        <v>15</v>
      </c>
      <c r="G122" s="697" t="s">
        <v>6</v>
      </c>
      <c r="H122" s="6"/>
      <c r="I122" s="6"/>
    </row>
    <row r="123" spans="1:9" ht="15.75" x14ac:dyDescent="0.25">
      <c r="A123" s="636"/>
      <c r="B123" s="636"/>
      <c r="C123" s="320"/>
      <c r="D123" s="636"/>
      <c r="E123" s="638"/>
      <c r="F123" s="638"/>
      <c r="G123" s="698"/>
      <c r="H123" s="6"/>
      <c r="I123" s="6"/>
    </row>
    <row r="124" spans="1:9" ht="15.75" x14ac:dyDescent="0.25">
      <c r="A124" s="633">
        <v>1</v>
      </c>
      <c r="B124" s="635"/>
      <c r="C124" s="321"/>
      <c r="D124" s="320">
        <v>2</v>
      </c>
      <c r="E124" s="320">
        <v>3</v>
      </c>
      <c r="F124" s="320">
        <v>4</v>
      </c>
      <c r="G124" s="81" t="s">
        <v>66</v>
      </c>
      <c r="H124" s="6"/>
      <c r="I124" s="6"/>
    </row>
    <row r="125" spans="1:9" ht="15.75" x14ac:dyDescent="0.25">
      <c r="A125" s="640" t="str">
        <f>A49</f>
        <v>Суточные</v>
      </c>
      <c r="B125" s="641"/>
      <c r="C125" s="323"/>
      <c r="D125" s="320" t="str">
        <f>D49</f>
        <v>сутки</v>
      </c>
      <c r="E125" s="333">
        <f>25*4*D121</f>
        <v>27.500000000000004</v>
      </c>
      <c r="F125" s="385">
        <v>450</v>
      </c>
      <c r="G125" s="721">
        <f>E125*F125</f>
        <v>12375.000000000002</v>
      </c>
      <c r="H125" s="6"/>
      <c r="I125" s="6"/>
    </row>
    <row r="126" spans="1:9" ht="15.75" x14ac:dyDescent="0.25">
      <c r="A126" s="640" t="str">
        <f>A50</f>
        <v>Проезд</v>
      </c>
      <c r="B126" s="641"/>
      <c r="C126" s="323"/>
      <c r="D126" s="320" t="str">
        <f>D50</f>
        <v xml:space="preserve">Ед. </v>
      </c>
      <c r="E126" s="333">
        <f>25*D121</f>
        <v>6.8750000000000009</v>
      </c>
      <c r="F126" s="385">
        <v>9000</v>
      </c>
      <c r="G126" s="721">
        <f t="shared" ref="G126" si="7">E126*F126</f>
        <v>61875.000000000007</v>
      </c>
      <c r="H126" s="6"/>
      <c r="I126" s="6"/>
    </row>
    <row r="127" spans="1:9" ht="15.75" x14ac:dyDescent="0.25">
      <c r="A127" s="640" t="str">
        <f>A51</f>
        <v xml:space="preserve">Проживание </v>
      </c>
      <c r="B127" s="641"/>
      <c r="C127" s="323"/>
      <c r="D127" s="320" t="str">
        <f>D51</f>
        <v>сутки</v>
      </c>
      <c r="E127" s="333">
        <f>25*3*D121</f>
        <v>20.625</v>
      </c>
      <c r="F127" s="385">
        <v>2000</v>
      </c>
      <c r="G127" s="721">
        <f>E127*F127</f>
        <v>41250</v>
      </c>
      <c r="H127" s="6"/>
      <c r="I127" s="6"/>
    </row>
    <row r="128" spans="1:9" ht="18.75" x14ac:dyDescent="0.25">
      <c r="A128" s="642" t="s">
        <v>56</v>
      </c>
      <c r="B128" s="643"/>
      <c r="C128" s="331"/>
      <c r="D128" s="320"/>
      <c r="E128" s="77"/>
      <c r="F128" s="722"/>
      <c r="G128" s="720">
        <f>SUM(G125:G127)</f>
        <v>115500.00000000001</v>
      </c>
      <c r="H128" s="6"/>
      <c r="I128" s="6"/>
    </row>
    <row r="129" spans="1:9" ht="15.75" x14ac:dyDescent="0.25">
      <c r="A129" s="657" t="s">
        <v>36</v>
      </c>
      <c r="B129" s="657"/>
      <c r="C129" s="657"/>
      <c r="D129" s="657"/>
      <c r="E129" s="657"/>
      <c r="F129" s="657"/>
      <c r="G129" s="160"/>
      <c r="H129" s="6"/>
      <c r="I129" s="6"/>
    </row>
    <row r="130" spans="1:9" ht="16.5" thickBot="1" x14ac:dyDescent="0.3">
      <c r="A130" s="6"/>
      <c r="B130" s="6"/>
      <c r="C130" s="6"/>
      <c r="D130" s="158">
        <f>D121</f>
        <v>0.27500000000000002</v>
      </c>
      <c r="E130" s="6"/>
      <c r="F130" s="6"/>
      <c r="G130" s="160"/>
      <c r="H130" s="6"/>
      <c r="I130" s="6"/>
    </row>
    <row r="131" spans="1:9" ht="30" customHeight="1" x14ac:dyDescent="0.25">
      <c r="A131" s="707" t="s">
        <v>24</v>
      </c>
      <c r="B131" s="709" t="s">
        <v>11</v>
      </c>
      <c r="C131" s="418"/>
      <c r="D131" s="709" t="s">
        <v>46</v>
      </c>
      <c r="E131" s="709" t="s">
        <v>88</v>
      </c>
      <c r="F131" s="702" t="s">
        <v>175</v>
      </c>
      <c r="G131" s="705" t="s">
        <v>6</v>
      </c>
      <c r="H131" s="6"/>
      <c r="I131" s="6"/>
    </row>
    <row r="132" spans="1:9" ht="15.75" customHeight="1" thickBot="1" x14ac:dyDescent="0.3">
      <c r="A132" s="708"/>
      <c r="B132" s="710"/>
      <c r="C132" s="419"/>
      <c r="D132" s="710"/>
      <c r="E132" s="710"/>
      <c r="F132" s="703"/>
      <c r="G132" s="706"/>
      <c r="H132" s="6"/>
      <c r="I132" s="6"/>
    </row>
    <row r="133" spans="1:9" ht="16.5" thickBot="1" x14ac:dyDescent="0.3">
      <c r="A133" s="415">
        <v>1</v>
      </c>
      <c r="B133" s="416">
        <v>2</v>
      </c>
      <c r="C133" s="416"/>
      <c r="D133" s="416">
        <v>3</v>
      </c>
      <c r="E133" s="416">
        <v>4</v>
      </c>
      <c r="F133" s="416">
        <v>5</v>
      </c>
      <c r="G133" s="417" t="s">
        <v>67</v>
      </c>
      <c r="H133" s="6"/>
      <c r="I133" s="6"/>
    </row>
    <row r="134" spans="1:9" ht="21.75" customHeight="1" x14ac:dyDescent="0.25">
      <c r="A134" s="420" t="s">
        <v>230</v>
      </c>
      <c r="B134" s="404" t="s">
        <v>22</v>
      </c>
      <c r="C134" s="405"/>
      <c r="D134" s="414">
        <f>100*D130</f>
        <v>27.500000000000004</v>
      </c>
      <c r="E134" s="723">
        <v>2.5</v>
      </c>
      <c r="F134" s="404">
        <v>12</v>
      </c>
      <c r="G134" s="407">
        <f>D134*E134*F134</f>
        <v>825.00000000000023</v>
      </c>
      <c r="H134" s="6"/>
      <c r="I134" s="6"/>
    </row>
    <row r="135" spans="1:9" ht="15.75" x14ac:dyDescent="0.25">
      <c r="A135" s="386" t="s">
        <v>231</v>
      </c>
      <c r="B135" s="94" t="s">
        <v>22</v>
      </c>
      <c r="C135" s="320"/>
      <c r="D135" s="363">
        <f>202.83*D130</f>
        <v>55.778250000000007</v>
      </c>
      <c r="E135" s="359">
        <v>6</v>
      </c>
      <c r="F135" s="94">
        <v>12</v>
      </c>
      <c r="G135" s="81">
        <f>D135*E135*F135+0.07</f>
        <v>4016.1040000000007</v>
      </c>
      <c r="H135" s="6"/>
      <c r="I135" s="6"/>
    </row>
    <row r="136" spans="1:9" ht="15.75" x14ac:dyDescent="0.25">
      <c r="A136" s="386" t="s">
        <v>174</v>
      </c>
      <c r="B136" s="94" t="s">
        <v>22</v>
      </c>
      <c r="C136" s="320"/>
      <c r="D136" s="364">
        <f>1*D130</f>
        <v>0.27500000000000002</v>
      </c>
      <c r="E136" s="365">
        <v>2183</v>
      </c>
      <c r="F136" s="94">
        <v>12</v>
      </c>
      <c r="G136" s="81">
        <f>D136*E136*F136</f>
        <v>7203.9000000000005</v>
      </c>
      <c r="H136" s="6"/>
      <c r="I136" s="6"/>
    </row>
    <row r="137" spans="1:9" ht="16.5" thickBot="1" x14ac:dyDescent="0.3">
      <c r="A137" s="386" t="s">
        <v>232</v>
      </c>
      <c r="B137" s="94" t="s">
        <v>22</v>
      </c>
      <c r="C137" s="320"/>
      <c r="D137" s="364">
        <f>1*D130</f>
        <v>0.27500000000000002</v>
      </c>
      <c r="E137" s="365">
        <v>15000</v>
      </c>
      <c r="F137" s="94">
        <v>12</v>
      </c>
      <c r="G137" s="81">
        <f>D137*E137*F137</f>
        <v>49500</v>
      </c>
      <c r="H137" s="6"/>
      <c r="I137" s="6"/>
    </row>
    <row r="138" spans="1:9" ht="16.5" hidden="1" thickBot="1" x14ac:dyDescent="0.3">
      <c r="A138" s="386" t="s">
        <v>269</v>
      </c>
      <c r="B138" s="94" t="s">
        <v>82</v>
      </c>
      <c r="C138" s="320"/>
      <c r="D138" s="364">
        <v>0</v>
      </c>
      <c r="E138" s="365">
        <v>30</v>
      </c>
      <c r="F138" s="94">
        <v>1</v>
      </c>
      <c r="G138" s="406">
        <f t="shared" ref="G138" si="8">D138*E138*F138</f>
        <v>0</v>
      </c>
      <c r="H138" s="6"/>
      <c r="I138" s="6"/>
    </row>
    <row r="139" spans="1:9" ht="19.5" thickBot="1" x14ac:dyDescent="0.35">
      <c r="A139" s="653" t="s">
        <v>26</v>
      </c>
      <c r="B139" s="653"/>
      <c r="C139" s="653"/>
      <c r="D139" s="653"/>
      <c r="E139" s="653"/>
      <c r="F139" s="696"/>
      <c r="G139" s="724">
        <f>SUM(G134:G138)</f>
        <v>61545.004000000001</v>
      </c>
      <c r="H139" s="6"/>
      <c r="I139" s="6"/>
    </row>
    <row r="140" spans="1:9" ht="15.75" x14ac:dyDescent="0.25">
      <c r="A140" s="657" t="s">
        <v>53</v>
      </c>
      <c r="B140" s="657"/>
      <c r="C140" s="657"/>
      <c r="D140" s="657"/>
      <c r="E140" s="657"/>
      <c r="F140" s="657"/>
      <c r="G140" s="160"/>
      <c r="H140" s="6"/>
      <c r="I140" s="6"/>
    </row>
    <row r="141" spans="1:9" ht="15.75" x14ac:dyDescent="0.25">
      <c r="A141" s="6"/>
      <c r="B141" s="6"/>
      <c r="C141" s="6"/>
      <c r="D141" s="158">
        <f>D130</f>
        <v>0.27500000000000002</v>
      </c>
      <c r="E141" s="6"/>
      <c r="F141" s="6"/>
      <c r="G141" s="160"/>
      <c r="H141" s="6"/>
      <c r="I141" s="6"/>
    </row>
    <row r="142" spans="1:9" ht="10.15" customHeight="1" x14ac:dyDescent="0.25">
      <c r="A142" s="636" t="s">
        <v>191</v>
      </c>
      <c r="B142" s="636" t="s">
        <v>11</v>
      </c>
      <c r="C142" s="320"/>
      <c r="D142" s="636" t="s">
        <v>46</v>
      </c>
      <c r="E142" s="636" t="s">
        <v>89</v>
      </c>
      <c r="F142" s="636" t="s">
        <v>25</v>
      </c>
      <c r="G142" s="697" t="s">
        <v>6</v>
      </c>
      <c r="H142" s="6"/>
      <c r="I142" s="6"/>
    </row>
    <row r="143" spans="1:9" ht="4.1500000000000004" customHeight="1" x14ac:dyDescent="0.25">
      <c r="A143" s="636"/>
      <c r="B143" s="636"/>
      <c r="C143" s="320"/>
      <c r="D143" s="636"/>
      <c r="E143" s="636"/>
      <c r="F143" s="636"/>
      <c r="G143" s="698"/>
      <c r="H143" s="6"/>
      <c r="I143" s="6"/>
    </row>
    <row r="144" spans="1:9" ht="15.75" x14ac:dyDescent="0.25">
      <c r="A144" s="320">
        <v>1</v>
      </c>
      <c r="B144" s="320">
        <v>2</v>
      </c>
      <c r="C144" s="320"/>
      <c r="D144" s="320">
        <v>3</v>
      </c>
      <c r="E144" s="320">
        <v>4</v>
      </c>
      <c r="F144" s="320">
        <v>5</v>
      </c>
      <c r="G144" s="76" t="s">
        <v>68</v>
      </c>
      <c r="H144" s="6"/>
      <c r="I144" s="6"/>
    </row>
    <row r="145" spans="1:9" ht="15.75" hidden="1" x14ac:dyDescent="0.25">
      <c r="A145" s="72" t="str">
        <f>'инновации+добровольчество0,3625'!A138</f>
        <v>Проезд к месту учебы</v>
      </c>
      <c r="B145" s="320" t="s">
        <v>120</v>
      </c>
      <c r="C145" s="320"/>
      <c r="D145" s="320"/>
      <c r="E145" s="320"/>
      <c r="F145" s="320"/>
      <c r="G145" s="76"/>
      <c r="H145" s="6"/>
      <c r="I145" s="6"/>
    </row>
    <row r="146" spans="1:9" ht="15.75" x14ac:dyDescent="0.25">
      <c r="A146" s="69" t="s">
        <v>310</v>
      </c>
      <c r="B146" s="320" t="s">
        <v>22</v>
      </c>
      <c r="C146" s="320"/>
      <c r="D146" s="320">
        <f>1*D141</f>
        <v>0.27500000000000002</v>
      </c>
      <c r="E146" s="320">
        <v>70000</v>
      </c>
      <c r="F146" s="320">
        <v>1</v>
      </c>
      <c r="G146" s="76">
        <f>D146*E146*F146</f>
        <v>19250</v>
      </c>
      <c r="H146" s="6"/>
      <c r="I146" s="6"/>
    </row>
    <row r="147" spans="1:9" ht="18.75" x14ac:dyDescent="0.25">
      <c r="A147" s="696" t="s">
        <v>54</v>
      </c>
      <c r="B147" s="699"/>
      <c r="C147" s="699"/>
      <c r="D147" s="699"/>
      <c r="E147" s="699"/>
      <c r="F147" s="700"/>
      <c r="G147" s="725">
        <f>SUM(G145:G146)</f>
        <v>19250</v>
      </c>
      <c r="H147" s="6"/>
      <c r="I147" s="6"/>
    </row>
    <row r="148" spans="1:9" ht="15.75" x14ac:dyDescent="0.25">
      <c r="A148" s="701" t="s">
        <v>19</v>
      </c>
      <c r="B148" s="701"/>
      <c r="C148" s="701"/>
      <c r="D148" s="701"/>
      <c r="E148" s="701"/>
      <c r="F148" s="701"/>
      <c r="G148" s="160"/>
      <c r="H148" s="6"/>
      <c r="I148" s="6"/>
    </row>
    <row r="149" spans="1:9" ht="15.75" x14ac:dyDescent="0.25">
      <c r="A149" s="6"/>
      <c r="B149" s="6"/>
      <c r="C149" s="6"/>
      <c r="D149" s="158">
        <f>D141</f>
        <v>0.27500000000000002</v>
      </c>
      <c r="E149" s="6"/>
      <c r="F149" s="6"/>
      <c r="G149" s="160"/>
      <c r="H149" s="6"/>
      <c r="I149" s="6"/>
    </row>
    <row r="150" spans="1:9" ht="3.6" customHeight="1" x14ac:dyDescent="0.25">
      <c r="A150" s="636" t="s">
        <v>21</v>
      </c>
      <c r="B150" s="636" t="s">
        <v>11</v>
      </c>
      <c r="C150" s="320"/>
      <c r="D150" s="636" t="s">
        <v>14</v>
      </c>
      <c r="E150" s="636" t="s">
        <v>88</v>
      </c>
      <c r="F150" s="636" t="s">
        <v>6</v>
      </c>
      <c r="G150" s="160"/>
      <c r="H150" s="6"/>
      <c r="I150" s="6"/>
    </row>
    <row r="151" spans="1:9" ht="24" customHeight="1" x14ac:dyDescent="0.25">
      <c r="A151" s="636"/>
      <c r="B151" s="636"/>
      <c r="C151" s="320"/>
      <c r="D151" s="636"/>
      <c r="E151" s="636"/>
      <c r="F151" s="636"/>
      <c r="G151" s="160"/>
      <c r="H151" s="6"/>
      <c r="I151" s="6"/>
    </row>
    <row r="152" spans="1:9" ht="15.75" x14ac:dyDescent="0.25">
      <c r="A152" s="320">
        <v>1</v>
      </c>
      <c r="B152" s="320">
        <v>2</v>
      </c>
      <c r="C152" s="320"/>
      <c r="D152" s="320">
        <v>3</v>
      </c>
      <c r="E152" s="320">
        <v>4</v>
      </c>
      <c r="F152" s="320" t="s">
        <v>271</v>
      </c>
      <c r="G152" s="160"/>
      <c r="H152" s="6"/>
      <c r="I152" s="6"/>
    </row>
    <row r="153" spans="1:9" ht="15.75" x14ac:dyDescent="0.25">
      <c r="A153" s="210" t="s">
        <v>311</v>
      </c>
      <c r="B153" s="320" t="s">
        <v>22</v>
      </c>
      <c r="C153" s="320"/>
      <c r="D153" s="150">
        <f>12*D149</f>
        <v>3.3000000000000003</v>
      </c>
      <c r="E153" s="368">
        <v>1000</v>
      </c>
      <c r="F153" s="333">
        <f>D153*E153</f>
        <v>3300.0000000000005</v>
      </c>
      <c r="G153" s="160"/>
      <c r="H153" s="6"/>
      <c r="I153" s="6"/>
    </row>
    <row r="154" spans="1:9" ht="15.75" x14ac:dyDescent="0.25">
      <c r="A154" s="88" t="s">
        <v>178</v>
      </c>
      <c r="B154" s="320" t="str">
        <f>'инновации+добровольчество0,3625'!B149</f>
        <v>договор</v>
      </c>
      <c r="C154" s="320"/>
      <c r="D154" s="150">
        <f>4*D149</f>
        <v>1.1000000000000001</v>
      </c>
      <c r="E154" s="368">
        <v>20000.02</v>
      </c>
      <c r="F154" s="333">
        <f>D154*E154</f>
        <v>22000.022000000001</v>
      </c>
      <c r="G154" s="160"/>
      <c r="H154" s="6"/>
      <c r="I154" s="6"/>
    </row>
    <row r="155" spans="1:9" ht="15.75" x14ac:dyDescent="0.25">
      <c r="A155" s="88" t="s">
        <v>312</v>
      </c>
      <c r="B155" s="320" t="str">
        <f>'инновации+добровольчество0,3625'!B150</f>
        <v>договор</v>
      </c>
      <c r="C155" s="320"/>
      <c r="D155" s="755">
        <f>4*D149</f>
        <v>1.1000000000000001</v>
      </c>
      <c r="E155" s="368">
        <v>1845.93</v>
      </c>
      <c r="F155" s="333">
        <f t="shared" ref="F155:F166" si="9">D155*E155</f>
        <v>2030.5230000000001</v>
      </c>
      <c r="G155" s="160"/>
      <c r="H155" s="6"/>
      <c r="I155" s="6"/>
    </row>
    <row r="156" spans="1:9" ht="15.75" x14ac:dyDescent="0.25">
      <c r="A156" s="88" t="s">
        <v>270</v>
      </c>
      <c r="B156" s="320" t="str">
        <f>'инновации+добровольчество0,3625'!B151</f>
        <v>договор</v>
      </c>
      <c r="C156" s="320"/>
      <c r="D156" s="150">
        <f>12*D149</f>
        <v>3.3000000000000003</v>
      </c>
      <c r="E156" s="368">
        <v>3000</v>
      </c>
      <c r="F156" s="333">
        <f t="shared" si="9"/>
        <v>9900</v>
      </c>
      <c r="G156" s="160"/>
      <c r="H156" s="6"/>
      <c r="I156" s="6"/>
    </row>
    <row r="157" spans="1:9" ht="25.5" x14ac:dyDescent="0.25">
      <c r="A157" s="88" t="s">
        <v>106</v>
      </c>
      <c r="B157" s="320" t="str">
        <f>'инновации+добровольчество0,3625'!B152</f>
        <v>договор</v>
      </c>
      <c r="C157" s="320"/>
      <c r="D157" s="150">
        <f>D149</f>
        <v>0.27500000000000002</v>
      </c>
      <c r="E157" s="368">
        <v>50000</v>
      </c>
      <c r="F157" s="333">
        <f t="shared" si="9"/>
        <v>13750.000000000002</v>
      </c>
      <c r="G157" s="160"/>
      <c r="H157" s="6"/>
      <c r="I157" s="6"/>
    </row>
    <row r="158" spans="1:9" ht="15.75" x14ac:dyDescent="0.25">
      <c r="A158" s="88" t="s">
        <v>202</v>
      </c>
      <c r="B158" s="320" t="str">
        <f>'инновации+добровольчество0,3625'!B153</f>
        <v>договор</v>
      </c>
      <c r="C158" s="320"/>
      <c r="D158" s="755">
        <f>248*D149</f>
        <v>68.2</v>
      </c>
      <c r="E158" s="368">
        <v>260</v>
      </c>
      <c r="F158" s="333">
        <f t="shared" si="9"/>
        <v>17732</v>
      </c>
      <c r="G158" s="160"/>
      <c r="H158" s="6"/>
      <c r="I158" s="6"/>
    </row>
    <row r="159" spans="1:9" ht="15.75" x14ac:dyDescent="0.25">
      <c r="A159" s="88" t="s">
        <v>313</v>
      </c>
      <c r="B159" s="320" t="str">
        <f>'инновации+добровольчество0,3625'!B154</f>
        <v>договор</v>
      </c>
      <c r="C159" s="320"/>
      <c r="D159" s="756">
        <f>10*D149</f>
        <v>2.75</v>
      </c>
      <c r="E159" s="170">
        <v>2013.62</v>
      </c>
      <c r="F159" s="333">
        <f t="shared" si="9"/>
        <v>5537.4549999999999</v>
      </c>
      <c r="G159" s="160"/>
      <c r="H159" s="6"/>
      <c r="I159" s="6"/>
    </row>
    <row r="160" spans="1:9" ht="15.75" x14ac:dyDescent="0.25">
      <c r="A160" s="354" t="s">
        <v>282</v>
      </c>
      <c r="B160" s="320" t="str">
        <f>'инновации+добровольчество0,3625'!B155</f>
        <v>договор</v>
      </c>
      <c r="C160" s="320"/>
      <c r="D160" s="369">
        <f>2*D149</f>
        <v>0.55000000000000004</v>
      </c>
      <c r="E160" s="371">
        <v>5000</v>
      </c>
      <c r="F160" s="333">
        <f t="shared" si="9"/>
        <v>2750</v>
      </c>
      <c r="G160" s="160"/>
      <c r="H160" s="6"/>
      <c r="I160" s="6"/>
    </row>
    <row r="161" spans="1:9" ht="15.75" x14ac:dyDescent="0.25">
      <c r="A161" s="210" t="s">
        <v>192</v>
      </c>
      <c r="B161" s="320" t="str">
        <f>'инновации+добровольчество0,3625'!B156</f>
        <v>договор</v>
      </c>
      <c r="C161" s="320"/>
      <c r="D161" s="66">
        <f>D149</f>
        <v>0.27500000000000002</v>
      </c>
      <c r="E161" s="370">
        <v>2100</v>
      </c>
      <c r="F161" s="333">
        <f t="shared" si="9"/>
        <v>577.5</v>
      </c>
      <c r="G161" s="160"/>
      <c r="H161" s="6"/>
      <c r="I161" s="6"/>
    </row>
    <row r="162" spans="1:9" ht="15.75" x14ac:dyDescent="0.25">
      <c r="A162" s="210" t="s">
        <v>314</v>
      </c>
      <c r="B162" s="320" t="str">
        <f>'инновации+добровольчество0,3625'!B157</f>
        <v>договор</v>
      </c>
      <c r="C162" s="320"/>
      <c r="D162" s="757">
        <f>496*D149</f>
        <v>136.4</v>
      </c>
      <c r="E162" s="370">
        <v>89</v>
      </c>
      <c r="F162" s="333">
        <f t="shared" si="9"/>
        <v>12139.6</v>
      </c>
      <c r="G162" s="160"/>
      <c r="H162" s="6"/>
      <c r="I162" s="6"/>
    </row>
    <row r="163" spans="1:9" ht="25.5" x14ac:dyDescent="0.25">
      <c r="A163" s="210" t="s">
        <v>315</v>
      </c>
      <c r="B163" s="320" t="str">
        <f>'инновации+добровольчество0,3625'!B158</f>
        <v>договор</v>
      </c>
      <c r="C163" s="320"/>
      <c r="D163" s="66">
        <f>12*D149</f>
        <v>3.3000000000000003</v>
      </c>
      <c r="E163" s="370">
        <v>16000</v>
      </c>
      <c r="F163" s="333">
        <f t="shared" si="9"/>
        <v>52800.000000000007</v>
      </c>
      <c r="G163" s="160"/>
      <c r="H163" s="6"/>
      <c r="I163" s="6"/>
    </row>
    <row r="164" spans="1:9" ht="15.75" x14ac:dyDescent="0.25">
      <c r="A164" s="210" t="s">
        <v>196</v>
      </c>
      <c r="B164" s="320" t="str">
        <f>'инновации+добровольчество0,3625'!B160</f>
        <v>договор</v>
      </c>
      <c r="C164" s="320"/>
      <c r="D164" s="66">
        <f>D149</f>
        <v>0.27500000000000002</v>
      </c>
      <c r="E164" s="370">
        <v>26000</v>
      </c>
      <c r="F164" s="333">
        <f t="shared" si="9"/>
        <v>7150.0000000000009</v>
      </c>
      <c r="G164" s="160"/>
      <c r="H164" s="6"/>
      <c r="I164" s="6"/>
    </row>
    <row r="165" spans="1:9" ht="15.75" x14ac:dyDescent="0.25">
      <c r="A165" s="730" t="s">
        <v>272</v>
      </c>
      <c r="B165" s="320" t="e">
        <f>'инновации+добровольчество0,3625'!#REF!</f>
        <v>#REF!</v>
      </c>
      <c r="C165" s="320"/>
      <c r="D165" s="369">
        <f>4*D149</f>
        <v>1.1000000000000001</v>
      </c>
      <c r="E165" s="371">
        <v>13939</v>
      </c>
      <c r="F165" s="333">
        <f t="shared" si="9"/>
        <v>15332.900000000001</v>
      </c>
      <c r="G165" s="160"/>
      <c r="H165" s="6"/>
      <c r="I165" s="6"/>
    </row>
    <row r="166" spans="1:9" ht="15.75" x14ac:dyDescent="0.25">
      <c r="A166" s="730" t="s">
        <v>283</v>
      </c>
      <c r="B166" s="320" t="e">
        <f>'инновации+добровольчество0,3625'!#REF!</f>
        <v>#REF!</v>
      </c>
      <c r="C166" s="320"/>
      <c r="D166" s="369">
        <f>5*D149</f>
        <v>1.375</v>
      </c>
      <c r="E166" s="371">
        <v>1000</v>
      </c>
      <c r="F166" s="333">
        <f t="shared" si="9"/>
        <v>1375</v>
      </c>
      <c r="G166" s="160"/>
      <c r="H166" s="6"/>
      <c r="I166" s="6"/>
    </row>
    <row r="167" spans="1:9" ht="15.75" hidden="1" x14ac:dyDescent="0.25">
      <c r="A167" s="210"/>
      <c r="B167" s="320"/>
      <c r="C167" s="320"/>
      <c r="D167" s="66"/>
      <c r="E167" s="370"/>
      <c r="F167" s="333"/>
      <c r="G167" s="160"/>
      <c r="H167" s="6"/>
      <c r="I167" s="6"/>
    </row>
    <row r="168" spans="1:9" ht="15.75" hidden="1" x14ac:dyDescent="0.25">
      <c r="A168" s="730"/>
      <c r="B168" s="320"/>
      <c r="C168" s="320"/>
      <c r="D168" s="369"/>
      <c r="E168" s="371"/>
      <c r="F168" s="333"/>
      <c r="G168" s="160"/>
      <c r="H168" s="6"/>
      <c r="I168" s="6"/>
    </row>
    <row r="169" spans="1:9" ht="15.75" hidden="1" x14ac:dyDescent="0.25">
      <c r="A169" s="730"/>
      <c r="B169" s="320"/>
      <c r="C169" s="320"/>
      <c r="D169" s="369"/>
      <c r="E169" s="371"/>
      <c r="F169" s="333"/>
      <c r="G169" s="160"/>
      <c r="H169" s="6"/>
      <c r="I169" s="6"/>
    </row>
    <row r="170" spans="1:9" ht="15.75" hidden="1" x14ac:dyDescent="0.25">
      <c r="A170" s="730"/>
      <c r="B170" s="320"/>
      <c r="C170" s="320"/>
      <c r="D170" s="369"/>
      <c r="E170" s="371"/>
      <c r="F170" s="333"/>
      <c r="G170" s="160"/>
      <c r="H170" s="6"/>
      <c r="I170" s="6"/>
    </row>
    <row r="171" spans="1:9" ht="15.75" hidden="1" x14ac:dyDescent="0.25">
      <c r="A171" s="730"/>
      <c r="B171" s="320"/>
      <c r="C171" s="320"/>
      <c r="D171" s="369"/>
      <c r="E171" s="371"/>
      <c r="F171" s="333"/>
      <c r="G171" s="160"/>
      <c r="H171" s="6"/>
      <c r="I171" s="6"/>
    </row>
    <row r="172" spans="1:9" ht="18.75" x14ac:dyDescent="0.25">
      <c r="A172" s="726" t="s">
        <v>23</v>
      </c>
      <c r="B172" s="727"/>
      <c r="C172" s="727"/>
      <c r="D172" s="727"/>
      <c r="E172" s="728"/>
      <c r="F172" s="729">
        <f>SUM(F153:F171)</f>
        <v>166375</v>
      </c>
      <c r="G172" s="160"/>
      <c r="H172" s="6"/>
      <c r="I172" s="6"/>
    </row>
    <row r="173" spans="1:9" ht="15.75" x14ac:dyDescent="0.25">
      <c r="A173" s="647"/>
      <c r="B173" s="648"/>
      <c r="C173" s="648"/>
      <c r="D173" s="648"/>
      <c r="E173" s="648"/>
      <c r="F173" s="649"/>
      <c r="G173" s="160"/>
      <c r="H173" s="6"/>
      <c r="I173" s="6"/>
    </row>
    <row r="174" spans="1:9" ht="15.75" x14ac:dyDescent="0.25">
      <c r="A174" s="650">
        <f>D149</f>
        <v>0.27500000000000002</v>
      </c>
      <c r="B174" s="651"/>
      <c r="C174" s="651"/>
      <c r="D174" s="651"/>
      <c r="E174" s="651"/>
      <c r="F174" s="652"/>
      <c r="G174" s="160"/>
      <c r="H174" s="6"/>
      <c r="I174" s="6"/>
    </row>
    <row r="175" spans="1:9" ht="15.75" x14ac:dyDescent="0.25">
      <c r="A175" s="503" t="s">
        <v>30</v>
      </c>
      <c r="B175" s="503" t="s">
        <v>11</v>
      </c>
      <c r="C175" s="94"/>
      <c r="D175" s="503" t="s">
        <v>14</v>
      </c>
      <c r="E175" s="503" t="s">
        <v>15</v>
      </c>
      <c r="F175" s="503" t="s">
        <v>6</v>
      </c>
      <c r="G175" s="160"/>
      <c r="H175" s="6"/>
      <c r="I175" s="6"/>
    </row>
    <row r="176" spans="1:9" ht="3" customHeight="1" x14ac:dyDescent="0.25">
      <c r="A176" s="503"/>
      <c r="B176" s="503"/>
      <c r="C176" s="94"/>
      <c r="D176" s="503"/>
      <c r="E176" s="503"/>
      <c r="F176" s="503"/>
      <c r="G176" s="160"/>
      <c r="H176" s="6"/>
      <c r="I176" s="6"/>
    </row>
    <row r="177" spans="1:9" ht="15.75" x14ac:dyDescent="0.25">
      <c r="A177" s="94">
        <v>1</v>
      </c>
      <c r="B177" s="94">
        <v>2</v>
      </c>
      <c r="C177" s="94"/>
      <c r="D177" s="94">
        <v>3</v>
      </c>
      <c r="E177" s="94">
        <v>7</v>
      </c>
      <c r="F177" s="94" t="s">
        <v>173</v>
      </c>
      <c r="G177" s="160"/>
      <c r="H177" s="6"/>
      <c r="I177" s="6"/>
    </row>
    <row r="178" spans="1:9" ht="17.25" thickBot="1" x14ac:dyDescent="0.3">
      <c r="A178" s="394" t="s">
        <v>284</v>
      </c>
      <c r="B178" s="94" t="s">
        <v>273</v>
      </c>
      <c r="C178" s="94"/>
      <c r="D178" s="213">
        <f>A174</f>
        <v>0.27500000000000002</v>
      </c>
      <c r="E178" s="397">
        <v>80000</v>
      </c>
      <c r="F178" s="429">
        <f t="shared" ref="F178" si="10">D178*E178</f>
        <v>22000</v>
      </c>
      <c r="G178" s="160"/>
      <c r="H178" s="6"/>
      <c r="I178" s="6"/>
    </row>
    <row r="179" spans="1:9" ht="16.5" x14ac:dyDescent="0.25">
      <c r="A179" s="372" t="s">
        <v>233</v>
      </c>
      <c r="B179" s="78" t="s">
        <v>82</v>
      </c>
      <c r="C179" s="94"/>
      <c r="D179" s="374">
        <f>7*A174</f>
        <v>1.9250000000000003</v>
      </c>
      <c r="E179" s="376">
        <v>22000</v>
      </c>
      <c r="F179" s="305">
        <f>D179*E179</f>
        <v>42350.000000000007</v>
      </c>
      <c r="G179" s="160"/>
      <c r="H179" s="6"/>
      <c r="I179" s="6"/>
    </row>
    <row r="180" spans="1:9" ht="16.5" x14ac:dyDescent="0.25">
      <c r="A180" s="372" t="s">
        <v>234</v>
      </c>
      <c r="B180" s="78" t="s">
        <v>82</v>
      </c>
      <c r="C180" s="94"/>
      <c r="D180" s="374">
        <f>5*A174</f>
        <v>1.375</v>
      </c>
      <c r="E180" s="376">
        <v>2500</v>
      </c>
      <c r="F180" s="305">
        <f>D180*E180</f>
        <v>3437.5</v>
      </c>
      <c r="G180" s="160"/>
      <c r="H180" s="6"/>
      <c r="I180" s="6"/>
    </row>
    <row r="181" spans="1:9" ht="16.5" x14ac:dyDescent="0.25">
      <c r="A181" s="372" t="s">
        <v>235</v>
      </c>
      <c r="B181" s="78" t="s">
        <v>82</v>
      </c>
      <c r="C181" s="94"/>
      <c r="D181" s="374">
        <f>10*A174</f>
        <v>2.75</v>
      </c>
      <c r="E181" s="376">
        <v>4500</v>
      </c>
      <c r="F181" s="305">
        <f t="shared" ref="F181:F249" si="11">D181*E181</f>
        <v>12375</v>
      </c>
      <c r="G181" s="160"/>
      <c r="H181" s="6"/>
      <c r="I181" s="6"/>
    </row>
    <row r="182" spans="1:9" ht="16.5" x14ac:dyDescent="0.25">
      <c r="A182" s="372" t="s">
        <v>236</v>
      </c>
      <c r="B182" s="78" t="s">
        <v>82</v>
      </c>
      <c r="C182" s="94"/>
      <c r="D182" s="760">
        <f>2*A174</f>
        <v>0.55000000000000004</v>
      </c>
      <c r="E182" s="376">
        <v>13000</v>
      </c>
      <c r="F182" s="305">
        <f t="shared" ref="F182" si="12">D182*E182</f>
        <v>7150.0000000000009</v>
      </c>
      <c r="G182" s="160"/>
      <c r="H182" s="6"/>
      <c r="I182" s="6"/>
    </row>
    <row r="183" spans="1:9" ht="16.5" x14ac:dyDescent="0.25">
      <c r="A183" s="373" t="s">
        <v>237</v>
      </c>
      <c r="B183" s="78" t="s">
        <v>82</v>
      </c>
      <c r="C183" s="94"/>
      <c r="D183" s="375">
        <f>7*A174</f>
        <v>1.9250000000000003</v>
      </c>
      <c r="E183" s="377">
        <v>1000</v>
      </c>
      <c r="F183" s="305">
        <f t="shared" si="11"/>
        <v>1925.0000000000002</v>
      </c>
      <c r="G183" s="160"/>
      <c r="H183" s="6"/>
      <c r="I183" s="6"/>
    </row>
    <row r="184" spans="1:9" ht="16.5" x14ac:dyDescent="0.25">
      <c r="A184" s="373" t="s">
        <v>238</v>
      </c>
      <c r="B184" s="78" t="s">
        <v>82</v>
      </c>
      <c r="C184" s="94"/>
      <c r="D184" s="375">
        <f>5*A174</f>
        <v>1.375</v>
      </c>
      <c r="E184" s="377">
        <v>2100</v>
      </c>
      <c r="F184" s="305">
        <f t="shared" si="11"/>
        <v>2887.5</v>
      </c>
      <c r="G184" s="160"/>
      <c r="H184" s="6"/>
      <c r="I184" s="6"/>
    </row>
    <row r="185" spans="1:9" ht="16.5" x14ac:dyDescent="0.25">
      <c r="A185" s="372" t="s">
        <v>239</v>
      </c>
      <c r="B185" s="78" t="s">
        <v>82</v>
      </c>
      <c r="C185" s="94"/>
      <c r="D185" s="374">
        <f>4*A174</f>
        <v>1.1000000000000001</v>
      </c>
      <c r="E185" s="376">
        <v>500</v>
      </c>
      <c r="F185" s="305">
        <f t="shared" si="11"/>
        <v>550</v>
      </c>
      <c r="G185" s="160"/>
      <c r="H185" s="6"/>
      <c r="I185" s="6"/>
    </row>
    <row r="186" spans="1:9" ht="16.5" x14ac:dyDescent="0.25">
      <c r="A186" s="372" t="s">
        <v>240</v>
      </c>
      <c r="B186" s="78" t="s">
        <v>82</v>
      </c>
      <c r="C186" s="94"/>
      <c r="D186" s="760">
        <f>200*A174</f>
        <v>55.000000000000007</v>
      </c>
      <c r="E186" s="376">
        <v>100</v>
      </c>
      <c r="F186" s="305">
        <f t="shared" si="11"/>
        <v>5500.0000000000009</v>
      </c>
      <c r="G186" s="160"/>
      <c r="H186" s="6"/>
      <c r="I186" s="6"/>
    </row>
    <row r="187" spans="1:9" ht="16.5" x14ac:dyDescent="0.25">
      <c r="A187" s="372" t="s">
        <v>200</v>
      </c>
      <c r="B187" s="78" t="s">
        <v>82</v>
      </c>
      <c r="C187" s="94"/>
      <c r="D187" s="374">
        <f>15*A174</f>
        <v>4.125</v>
      </c>
      <c r="E187" s="376">
        <v>300</v>
      </c>
      <c r="F187" s="305">
        <f t="shared" si="11"/>
        <v>1237.5</v>
      </c>
      <c r="G187" s="160"/>
      <c r="H187" s="6"/>
      <c r="I187" s="6"/>
    </row>
    <row r="188" spans="1:9" ht="16.5" x14ac:dyDescent="0.25">
      <c r="A188" s="372" t="s">
        <v>199</v>
      </c>
      <c r="B188" s="78" t="s">
        <v>82</v>
      </c>
      <c r="C188" s="94"/>
      <c r="D188" s="374">
        <f>100*A174</f>
        <v>27.500000000000004</v>
      </c>
      <c r="E188" s="376">
        <v>25</v>
      </c>
      <c r="F188" s="305">
        <f t="shared" si="11"/>
        <v>687.50000000000011</v>
      </c>
      <c r="G188" s="160"/>
      <c r="H188" s="6"/>
      <c r="I188" s="6"/>
    </row>
    <row r="189" spans="1:9" ht="16.5" x14ac:dyDescent="0.25">
      <c r="A189" s="372" t="s">
        <v>241</v>
      </c>
      <c r="B189" s="78" t="s">
        <v>82</v>
      </c>
      <c r="C189" s="94"/>
      <c r="D189" s="374">
        <f>40*A174</f>
        <v>11</v>
      </c>
      <c r="E189" s="376">
        <v>40</v>
      </c>
      <c r="F189" s="305">
        <f t="shared" si="11"/>
        <v>440</v>
      </c>
      <c r="G189" s="160"/>
      <c r="H189" s="6"/>
      <c r="I189" s="6"/>
    </row>
    <row r="190" spans="1:9" ht="16.5" x14ac:dyDescent="0.25">
      <c r="A190" s="372" t="s">
        <v>242</v>
      </c>
      <c r="B190" s="78" t="s">
        <v>82</v>
      </c>
      <c r="C190" s="94"/>
      <c r="D190" s="760">
        <f>20*A174</f>
        <v>5.5</v>
      </c>
      <c r="E190" s="376">
        <v>1500</v>
      </c>
      <c r="F190" s="305">
        <f t="shared" si="11"/>
        <v>8250</v>
      </c>
      <c r="G190" s="160"/>
      <c r="H190" s="6"/>
      <c r="I190" s="6"/>
    </row>
    <row r="191" spans="1:9" ht="16.5" x14ac:dyDescent="0.25">
      <c r="A191" s="373" t="s">
        <v>243</v>
      </c>
      <c r="B191" s="78" t="s">
        <v>82</v>
      </c>
      <c r="C191" s="94"/>
      <c r="D191" s="374">
        <f>30*A174</f>
        <v>8.25</v>
      </c>
      <c r="E191" s="376">
        <v>1300</v>
      </c>
      <c r="F191" s="305">
        <f t="shared" ref="F191:F192" si="13">D191*E191</f>
        <v>10725</v>
      </c>
      <c r="G191" s="160"/>
      <c r="H191" s="6"/>
      <c r="I191" s="6"/>
    </row>
    <row r="192" spans="1:9" ht="16.5" x14ac:dyDescent="0.25">
      <c r="A192" s="373" t="s">
        <v>247</v>
      </c>
      <c r="B192" s="78" t="s">
        <v>82</v>
      </c>
      <c r="C192" s="94"/>
      <c r="D192" s="374">
        <f>20*A174</f>
        <v>5.5</v>
      </c>
      <c r="E192" s="376">
        <v>300</v>
      </c>
      <c r="F192" s="305">
        <f t="shared" si="13"/>
        <v>1650</v>
      </c>
      <c r="G192" s="160"/>
      <c r="H192" s="6"/>
      <c r="I192" s="6"/>
    </row>
    <row r="193" spans="1:9" ht="16.5" x14ac:dyDescent="0.25">
      <c r="A193" s="373" t="s">
        <v>248</v>
      </c>
      <c r="B193" s="78" t="s">
        <v>82</v>
      </c>
      <c r="C193" s="94"/>
      <c r="D193" s="374">
        <f>5*A174</f>
        <v>1.375</v>
      </c>
      <c r="E193" s="376">
        <v>7500</v>
      </c>
      <c r="F193" s="305">
        <f t="shared" si="11"/>
        <v>10312.5</v>
      </c>
      <c r="G193" s="160"/>
      <c r="H193" s="6"/>
      <c r="I193" s="6"/>
    </row>
    <row r="194" spans="1:9" ht="16.5" x14ac:dyDescent="0.25">
      <c r="A194" s="373" t="s">
        <v>249</v>
      </c>
      <c r="B194" s="78" t="s">
        <v>82</v>
      </c>
      <c r="C194" s="94"/>
      <c r="D194" s="760">
        <f>20*A174</f>
        <v>5.5</v>
      </c>
      <c r="E194" s="376">
        <v>1000</v>
      </c>
      <c r="F194" s="305">
        <f>D194*E194</f>
        <v>5500</v>
      </c>
      <c r="G194" s="160"/>
      <c r="H194" s="6"/>
      <c r="I194" s="6"/>
    </row>
    <row r="195" spans="1:9" ht="16.5" x14ac:dyDescent="0.25">
      <c r="A195" s="373" t="s">
        <v>250</v>
      </c>
      <c r="B195" s="78" t="s">
        <v>82</v>
      </c>
      <c r="C195" s="94"/>
      <c r="D195" s="374">
        <f>50*A174</f>
        <v>13.750000000000002</v>
      </c>
      <c r="E195" s="376">
        <v>100</v>
      </c>
      <c r="F195" s="305">
        <f t="shared" si="11"/>
        <v>1375.0000000000002</v>
      </c>
      <c r="G195" s="160"/>
      <c r="H195" s="6"/>
      <c r="I195" s="6"/>
    </row>
    <row r="196" spans="1:9" ht="16.5" x14ac:dyDescent="0.25">
      <c r="A196" s="373" t="s">
        <v>251</v>
      </c>
      <c r="B196" s="78" t="s">
        <v>82</v>
      </c>
      <c r="C196" s="94"/>
      <c r="D196" s="374">
        <f>A174</f>
        <v>0.27500000000000002</v>
      </c>
      <c r="E196" s="376">
        <v>1000</v>
      </c>
      <c r="F196" s="305">
        <f t="shared" si="11"/>
        <v>275</v>
      </c>
      <c r="G196" s="160"/>
      <c r="H196" s="6"/>
      <c r="I196" s="6"/>
    </row>
    <row r="197" spans="1:9" ht="16.5" x14ac:dyDescent="0.25">
      <c r="A197" s="373" t="s">
        <v>252</v>
      </c>
      <c r="B197" s="78" t="s">
        <v>82</v>
      </c>
      <c r="C197" s="94"/>
      <c r="D197" s="374">
        <f>30*A174</f>
        <v>8.25</v>
      </c>
      <c r="E197" s="376">
        <v>250</v>
      </c>
      <c r="F197" s="305">
        <f t="shared" si="11"/>
        <v>2062.5</v>
      </c>
      <c r="G197" s="160"/>
      <c r="H197" s="6"/>
      <c r="I197" s="6"/>
    </row>
    <row r="198" spans="1:9" ht="16.5" x14ac:dyDescent="0.25">
      <c r="A198" s="373" t="s">
        <v>253</v>
      </c>
      <c r="B198" s="78" t="s">
        <v>82</v>
      </c>
      <c r="C198" s="94"/>
      <c r="D198" s="760">
        <f>10*A174</f>
        <v>2.75</v>
      </c>
      <c r="E198" s="376">
        <v>500</v>
      </c>
      <c r="F198" s="305">
        <f t="shared" si="11"/>
        <v>1375</v>
      </c>
      <c r="G198" s="160"/>
      <c r="H198" s="6"/>
      <c r="I198" s="6"/>
    </row>
    <row r="199" spans="1:9" ht="16.5" x14ac:dyDescent="0.25">
      <c r="A199" s="373" t="s">
        <v>254</v>
      </c>
      <c r="B199" s="78" t="s">
        <v>82</v>
      </c>
      <c r="C199" s="94"/>
      <c r="D199" s="374">
        <f>40*A174</f>
        <v>11</v>
      </c>
      <c r="E199" s="376">
        <v>50</v>
      </c>
      <c r="F199" s="305">
        <f t="shared" si="11"/>
        <v>550</v>
      </c>
      <c r="G199" s="160"/>
      <c r="H199" s="6"/>
      <c r="I199" s="6"/>
    </row>
    <row r="200" spans="1:9" ht="16.5" x14ac:dyDescent="0.25">
      <c r="A200" s="373" t="s">
        <v>255</v>
      </c>
      <c r="B200" s="78" t="s">
        <v>82</v>
      </c>
      <c r="C200" s="94"/>
      <c r="D200" s="374">
        <f>300*A174</f>
        <v>82.5</v>
      </c>
      <c r="E200" s="376">
        <v>30</v>
      </c>
      <c r="F200" s="305">
        <f t="shared" si="11"/>
        <v>2475</v>
      </c>
      <c r="G200" s="160"/>
      <c r="H200" s="6"/>
      <c r="I200" s="6"/>
    </row>
    <row r="201" spans="1:9" ht="16.5" x14ac:dyDescent="0.25">
      <c r="A201" s="373" t="s">
        <v>256</v>
      </c>
      <c r="B201" s="78" t="s">
        <v>82</v>
      </c>
      <c r="C201" s="94"/>
      <c r="D201" s="374">
        <f>30*A174</f>
        <v>8.25</v>
      </c>
      <c r="E201" s="376">
        <v>300</v>
      </c>
      <c r="F201" s="305">
        <f t="shared" si="11"/>
        <v>2475</v>
      </c>
      <c r="G201" s="160"/>
      <c r="H201" s="6"/>
      <c r="I201" s="6"/>
    </row>
    <row r="202" spans="1:9" ht="16.5" x14ac:dyDescent="0.25">
      <c r="A202" s="373" t="s">
        <v>257</v>
      </c>
      <c r="B202" s="78" t="s">
        <v>82</v>
      </c>
      <c r="C202" s="94"/>
      <c r="D202" s="760">
        <f>10*A174</f>
        <v>2.75</v>
      </c>
      <c r="E202" s="376">
        <v>210</v>
      </c>
      <c r="F202" s="305">
        <f t="shared" si="11"/>
        <v>577.5</v>
      </c>
      <c r="G202" s="160"/>
      <c r="H202" s="6"/>
      <c r="I202" s="6"/>
    </row>
    <row r="203" spans="1:9" ht="16.5" x14ac:dyDescent="0.25">
      <c r="A203" s="373" t="s">
        <v>316</v>
      </c>
      <c r="B203" s="78" t="s">
        <v>82</v>
      </c>
      <c r="C203" s="94"/>
      <c r="D203" s="374">
        <f>50*A174</f>
        <v>13.750000000000002</v>
      </c>
      <c r="E203" s="376">
        <v>720</v>
      </c>
      <c r="F203" s="305">
        <f t="shared" si="11"/>
        <v>9900.0000000000018</v>
      </c>
      <c r="G203" s="160"/>
      <c r="H203" s="6"/>
      <c r="I203" s="6"/>
    </row>
    <row r="204" spans="1:9" ht="16.5" x14ac:dyDescent="0.25">
      <c r="A204" s="373" t="s">
        <v>259</v>
      </c>
      <c r="B204" s="78" t="s">
        <v>82</v>
      </c>
      <c r="C204" s="94"/>
      <c r="D204" s="374">
        <f>100*A174</f>
        <v>27.500000000000004</v>
      </c>
      <c r="E204" s="376">
        <v>50</v>
      </c>
      <c r="F204" s="305">
        <f t="shared" si="11"/>
        <v>1375.0000000000002</v>
      </c>
      <c r="G204" s="160"/>
      <c r="H204" s="6"/>
      <c r="I204" s="6"/>
    </row>
    <row r="205" spans="1:9" ht="16.5" x14ac:dyDescent="0.25">
      <c r="A205" s="373" t="s">
        <v>260</v>
      </c>
      <c r="B205" s="78" t="s">
        <v>82</v>
      </c>
      <c r="C205" s="94"/>
      <c r="D205" s="374">
        <f>100*A174</f>
        <v>27.500000000000004</v>
      </c>
      <c r="E205" s="376">
        <v>30</v>
      </c>
      <c r="F205" s="305">
        <f t="shared" si="11"/>
        <v>825.00000000000011</v>
      </c>
      <c r="G205" s="160"/>
      <c r="H205" s="6"/>
      <c r="I205" s="6"/>
    </row>
    <row r="206" spans="1:9" ht="16.5" x14ac:dyDescent="0.25">
      <c r="A206" s="373" t="s">
        <v>261</v>
      </c>
      <c r="B206" s="78" t="s">
        <v>82</v>
      </c>
      <c r="C206" s="94"/>
      <c r="D206" s="760">
        <f>100*A174</f>
        <v>27.500000000000004</v>
      </c>
      <c r="E206" s="376">
        <v>100</v>
      </c>
      <c r="F206" s="305">
        <f t="shared" si="11"/>
        <v>2750.0000000000005</v>
      </c>
      <c r="G206" s="160"/>
      <c r="H206" s="6"/>
      <c r="I206" s="6"/>
    </row>
    <row r="207" spans="1:9" ht="16.5" x14ac:dyDescent="0.25">
      <c r="A207" s="373" t="s">
        <v>262</v>
      </c>
      <c r="B207" s="78" t="s">
        <v>82</v>
      </c>
      <c r="C207" s="94"/>
      <c r="D207" s="374">
        <f>50*A174</f>
        <v>13.750000000000002</v>
      </c>
      <c r="E207" s="376">
        <v>40</v>
      </c>
      <c r="F207" s="305">
        <f t="shared" si="11"/>
        <v>550.00000000000011</v>
      </c>
      <c r="G207" s="160"/>
      <c r="H207" s="6"/>
      <c r="I207" s="6"/>
    </row>
    <row r="208" spans="1:9" ht="16.5" x14ac:dyDescent="0.25">
      <c r="A208" s="373" t="s">
        <v>263</v>
      </c>
      <c r="B208" s="78" t="s">
        <v>82</v>
      </c>
      <c r="C208" s="94"/>
      <c r="D208" s="374">
        <f>200*A174</f>
        <v>55.000000000000007</v>
      </c>
      <c r="E208" s="376">
        <v>80</v>
      </c>
      <c r="F208" s="305">
        <f t="shared" si="11"/>
        <v>4400.0000000000009</v>
      </c>
      <c r="G208" s="160"/>
      <c r="H208" s="6"/>
      <c r="I208" s="6"/>
    </row>
    <row r="209" spans="1:9" ht="16.5" x14ac:dyDescent="0.25">
      <c r="A209" s="373" t="s">
        <v>264</v>
      </c>
      <c r="B209" s="78" t="s">
        <v>82</v>
      </c>
      <c r="C209" s="94"/>
      <c r="D209" s="374">
        <f>100*A174</f>
        <v>27.500000000000004</v>
      </c>
      <c r="E209" s="376">
        <v>323</v>
      </c>
      <c r="F209" s="305">
        <f t="shared" si="11"/>
        <v>8882.5000000000018</v>
      </c>
      <c r="G209" s="160"/>
      <c r="H209" s="6"/>
      <c r="I209" s="6"/>
    </row>
    <row r="210" spans="1:9" ht="16.5" x14ac:dyDescent="0.25">
      <c r="A210" s="373" t="s">
        <v>265</v>
      </c>
      <c r="B210" s="78" t="s">
        <v>82</v>
      </c>
      <c r="C210" s="94"/>
      <c r="D210" s="760">
        <f>10*A174</f>
        <v>2.75</v>
      </c>
      <c r="E210" s="376">
        <v>400</v>
      </c>
      <c r="F210" s="305">
        <f t="shared" si="11"/>
        <v>1100</v>
      </c>
      <c r="G210" s="160"/>
      <c r="H210" s="6"/>
      <c r="I210" s="6"/>
    </row>
    <row r="211" spans="1:9" ht="16.5" x14ac:dyDescent="0.25">
      <c r="A211" s="373" t="s">
        <v>246</v>
      </c>
      <c r="B211" s="78" t="s">
        <v>82</v>
      </c>
      <c r="C211" s="94"/>
      <c r="D211" s="374">
        <f>20*A174</f>
        <v>5.5</v>
      </c>
      <c r="E211" s="376">
        <v>800</v>
      </c>
      <c r="F211" s="305">
        <f t="shared" si="11"/>
        <v>4400</v>
      </c>
      <c r="G211" s="160"/>
      <c r="H211" s="6"/>
      <c r="I211" s="6"/>
    </row>
    <row r="212" spans="1:9" ht="16.5" x14ac:dyDescent="0.25">
      <c r="A212" s="373" t="s">
        <v>267</v>
      </c>
      <c r="B212" s="78" t="s">
        <v>82</v>
      </c>
      <c r="C212" s="94"/>
      <c r="D212" s="374">
        <f>2600*A174</f>
        <v>715.00000000000011</v>
      </c>
      <c r="E212" s="376">
        <v>60</v>
      </c>
      <c r="F212" s="305">
        <f t="shared" si="11"/>
        <v>42900.000000000007</v>
      </c>
      <c r="G212" s="160"/>
      <c r="H212" s="6"/>
      <c r="I212" s="6"/>
    </row>
    <row r="213" spans="1:9" ht="16.5" hidden="1" x14ac:dyDescent="0.25">
      <c r="A213" s="395"/>
      <c r="B213" s="78"/>
      <c r="C213" s="94"/>
      <c r="D213" s="374"/>
      <c r="E213" s="396"/>
      <c r="F213" s="305"/>
      <c r="G213" s="160"/>
      <c r="H213" s="6"/>
      <c r="I213" s="6"/>
    </row>
    <row r="214" spans="1:9" ht="16.5" hidden="1" x14ac:dyDescent="0.25">
      <c r="A214" s="395"/>
      <c r="B214" s="78"/>
      <c r="C214" s="94"/>
      <c r="D214" s="396"/>
      <c r="E214" s="396"/>
      <c r="F214" s="305"/>
      <c r="G214" s="160"/>
      <c r="H214" s="6"/>
      <c r="I214" s="6"/>
    </row>
    <row r="215" spans="1:9" ht="16.5" hidden="1" x14ac:dyDescent="0.25">
      <c r="A215" s="395"/>
      <c r="B215" s="78"/>
      <c r="C215" s="94"/>
      <c r="D215" s="396"/>
      <c r="E215" s="396"/>
      <c r="F215" s="305"/>
      <c r="G215" s="160"/>
      <c r="H215" s="6"/>
      <c r="I215" s="6"/>
    </row>
    <row r="216" spans="1:9" ht="16.5" hidden="1" x14ac:dyDescent="0.25">
      <c r="A216" s="395"/>
      <c r="B216" s="78"/>
      <c r="C216" s="94"/>
      <c r="D216" s="396"/>
      <c r="E216" s="396"/>
      <c r="F216" s="305"/>
      <c r="G216" s="160"/>
      <c r="H216" s="6"/>
      <c r="I216" s="6"/>
    </row>
    <row r="217" spans="1:9" ht="16.5" hidden="1" x14ac:dyDescent="0.25">
      <c r="A217" s="395"/>
      <c r="B217" s="78"/>
      <c r="C217" s="94"/>
      <c r="D217" s="396"/>
      <c r="E217" s="396"/>
      <c r="F217" s="305"/>
      <c r="G217" s="160"/>
      <c r="H217" s="6"/>
      <c r="I217" s="6"/>
    </row>
    <row r="218" spans="1:9" ht="16.5" hidden="1" x14ac:dyDescent="0.25">
      <c r="A218" s="395"/>
      <c r="B218" s="78"/>
      <c r="C218" s="94"/>
      <c r="D218" s="396"/>
      <c r="E218" s="396"/>
      <c r="F218" s="305"/>
      <c r="G218" s="160"/>
      <c r="H218" s="6"/>
      <c r="I218" s="6"/>
    </row>
    <row r="219" spans="1:9" ht="16.5" hidden="1" x14ac:dyDescent="0.25">
      <c r="A219" s="395"/>
      <c r="B219" s="78"/>
      <c r="C219" s="94"/>
      <c r="D219" s="396"/>
      <c r="E219" s="396"/>
      <c r="F219" s="305"/>
      <c r="G219" s="160"/>
      <c r="H219" s="6"/>
      <c r="I219" s="6"/>
    </row>
    <row r="220" spans="1:9" ht="16.5" hidden="1" x14ac:dyDescent="0.25">
      <c r="A220" s="395"/>
      <c r="B220" s="78"/>
      <c r="C220" s="94"/>
      <c r="D220" s="396"/>
      <c r="E220" s="396"/>
      <c r="F220" s="305"/>
      <c r="G220" s="160"/>
      <c r="H220" s="6"/>
      <c r="I220" s="6"/>
    </row>
    <row r="221" spans="1:9" ht="16.5" hidden="1" x14ac:dyDescent="0.25">
      <c r="A221" s="395"/>
      <c r="B221" s="78"/>
      <c r="C221" s="94"/>
      <c r="D221" s="396"/>
      <c r="E221" s="396"/>
      <c r="F221" s="305"/>
      <c r="G221" s="160"/>
      <c r="H221" s="6"/>
      <c r="I221" s="6"/>
    </row>
    <row r="222" spans="1:9" ht="15.75" hidden="1" x14ac:dyDescent="0.25">
      <c r="A222" s="118">
        <f ca="1">'патриотика0,3625'!A254</f>
        <v>0</v>
      </c>
      <c r="B222" s="78" t="s">
        <v>82</v>
      </c>
      <c r="C222" s="94"/>
      <c r="D222" s="161">
        <v>0</v>
      </c>
      <c r="E222" s="324"/>
      <c r="F222" s="305">
        <f t="shared" si="11"/>
        <v>0</v>
      </c>
      <c r="G222" s="160"/>
      <c r="H222" s="6"/>
      <c r="I222" s="6"/>
    </row>
    <row r="223" spans="1:9" ht="15.75" hidden="1" x14ac:dyDescent="0.25">
      <c r="A223" s="118">
        <f ca="1">'патриотика0,3625'!A255</f>
        <v>0</v>
      </c>
      <c r="B223" s="78" t="s">
        <v>82</v>
      </c>
      <c r="C223" s="94"/>
      <c r="D223" s="161">
        <v>0</v>
      </c>
      <c r="E223" s="324"/>
      <c r="F223" s="305">
        <f t="shared" si="11"/>
        <v>0</v>
      </c>
      <c r="G223" s="160"/>
      <c r="H223" s="6"/>
      <c r="I223" s="6"/>
    </row>
    <row r="224" spans="1:9" ht="15.75" hidden="1" x14ac:dyDescent="0.25">
      <c r="A224" s="118">
        <f ca="1">'патриотика0,3625'!A256</f>
        <v>0</v>
      </c>
      <c r="B224" s="78" t="s">
        <v>82</v>
      </c>
      <c r="C224" s="94"/>
      <c r="D224" s="161">
        <v>0</v>
      </c>
      <c r="E224" s="324"/>
      <c r="F224" s="305">
        <f t="shared" si="11"/>
        <v>0</v>
      </c>
      <c r="G224" s="160"/>
      <c r="H224" s="6"/>
      <c r="I224" s="6"/>
    </row>
    <row r="225" spans="1:12" ht="15.75" hidden="1" x14ac:dyDescent="0.25">
      <c r="A225" s="118">
        <f ca="1">'патриотика0,3625'!A257</f>
        <v>0</v>
      </c>
      <c r="B225" s="78" t="s">
        <v>82</v>
      </c>
      <c r="C225" s="94"/>
      <c r="D225" s="161">
        <v>0</v>
      </c>
      <c r="E225" s="324"/>
      <c r="F225" s="305">
        <f t="shared" si="11"/>
        <v>0</v>
      </c>
      <c r="G225" s="160"/>
      <c r="H225" s="6"/>
      <c r="I225" s="6"/>
    </row>
    <row r="226" spans="1:12" ht="15.75" hidden="1" x14ac:dyDescent="0.25">
      <c r="A226" s="118">
        <f ca="1">'патриотика0,3625'!A258</f>
        <v>0</v>
      </c>
      <c r="B226" s="78" t="s">
        <v>82</v>
      </c>
      <c r="C226" s="94"/>
      <c r="D226" s="161">
        <v>0</v>
      </c>
      <c r="E226" s="324"/>
      <c r="F226" s="305">
        <f t="shared" si="11"/>
        <v>0</v>
      </c>
      <c r="G226" s="160"/>
      <c r="H226" s="6"/>
      <c r="I226" s="6"/>
    </row>
    <row r="227" spans="1:12" ht="15.75" hidden="1" x14ac:dyDescent="0.25">
      <c r="A227" s="118">
        <f ca="1">'патриотика0,3625'!A259</f>
        <v>0</v>
      </c>
      <c r="B227" s="78" t="s">
        <v>82</v>
      </c>
      <c r="C227" s="94"/>
      <c r="D227" s="161">
        <v>0</v>
      </c>
      <c r="E227" s="324"/>
      <c r="F227" s="305">
        <f t="shared" si="11"/>
        <v>0</v>
      </c>
      <c r="G227" s="160"/>
      <c r="H227" s="6"/>
      <c r="I227" s="6"/>
    </row>
    <row r="228" spans="1:12" ht="15.75" hidden="1" x14ac:dyDescent="0.25">
      <c r="A228" s="118">
        <f ca="1">'патриотика0,3625'!A260</f>
        <v>0</v>
      </c>
      <c r="B228" s="78" t="s">
        <v>82</v>
      </c>
      <c r="C228" s="94"/>
      <c r="D228" s="161">
        <v>0</v>
      </c>
      <c r="E228" s="324"/>
      <c r="F228" s="305">
        <f t="shared" si="11"/>
        <v>0</v>
      </c>
      <c r="G228" s="160"/>
      <c r="H228" s="6"/>
      <c r="I228" s="6"/>
    </row>
    <row r="229" spans="1:12" ht="15.75" hidden="1" x14ac:dyDescent="0.25">
      <c r="A229" s="118">
        <f ca="1">'патриотика0,3625'!A261</f>
        <v>0</v>
      </c>
      <c r="B229" s="78" t="s">
        <v>82</v>
      </c>
      <c r="C229" s="78">
        <v>1</v>
      </c>
      <c r="D229" s="161">
        <v>0</v>
      </c>
      <c r="E229" s="324"/>
      <c r="F229" s="305">
        <f t="shared" si="11"/>
        <v>0</v>
      </c>
      <c r="G229" s="160"/>
      <c r="H229" s="6"/>
      <c r="I229" s="6"/>
      <c r="J229" s="133"/>
      <c r="K229" s="106"/>
      <c r="L229" s="134"/>
    </row>
    <row r="230" spans="1:12" ht="15.75" hidden="1" x14ac:dyDescent="0.25">
      <c r="A230" s="118">
        <f ca="1">'патриотика0,3625'!A262</f>
        <v>0</v>
      </c>
      <c r="B230" s="78" t="s">
        <v>82</v>
      </c>
      <c r="C230" s="78">
        <v>4</v>
      </c>
      <c r="D230" s="161">
        <v>0</v>
      </c>
      <c r="E230" s="324"/>
      <c r="F230" s="305">
        <f t="shared" si="11"/>
        <v>0</v>
      </c>
      <c r="G230" s="160"/>
      <c r="H230" s="6"/>
      <c r="I230" s="6"/>
      <c r="J230" s="133"/>
      <c r="K230" s="106"/>
      <c r="L230" s="134"/>
    </row>
    <row r="231" spans="1:12" ht="15.75" hidden="1" x14ac:dyDescent="0.25">
      <c r="A231" s="118">
        <f ca="1">'патриотика0,3625'!A263</f>
        <v>0</v>
      </c>
      <c r="B231" s="78" t="s">
        <v>82</v>
      </c>
      <c r="C231" s="78">
        <v>4</v>
      </c>
      <c r="D231" s="161">
        <v>0</v>
      </c>
      <c r="E231" s="324"/>
      <c r="F231" s="305">
        <f t="shared" si="11"/>
        <v>0</v>
      </c>
      <c r="G231" s="160"/>
      <c r="H231" s="6"/>
      <c r="I231" s="6"/>
      <c r="J231" s="133"/>
      <c r="K231" s="106"/>
      <c r="L231" s="134"/>
    </row>
    <row r="232" spans="1:12" ht="15.75" hidden="1" x14ac:dyDescent="0.25">
      <c r="A232" s="118">
        <f ca="1">'патриотика0,3625'!A264</f>
        <v>0</v>
      </c>
      <c r="B232" s="78" t="s">
        <v>82</v>
      </c>
      <c r="C232" s="78">
        <v>6</v>
      </c>
      <c r="D232" s="161">
        <v>0</v>
      </c>
      <c r="E232" s="324"/>
      <c r="F232" s="305">
        <f t="shared" si="11"/>
        <v>0</v>
      </c>
      <c r="G232" s="160"/>
      <c r="H232" s="6"/>
      <c r="I232" s="6"/>
      <c r="J232" s="133"/>
      <c r="K232" s="106"/>
      <c r="L232" s="134"/>
    </row>
    <row r="233" spans="1:12" ht="15.75" hidden="1" x14ac:dyDescent="0.25">
      <c r="A233" s="118">
        <f ca="1">'патриотика0,3625'!A265</f>
        <v>0</v>
      </c>
      <c r="B233" s="78" t="s">
        <v>82</v>
      </c>
      <c r="C233" s="78">
        <v>5</v>
      </c>
      <c r="D233" s="161">
        <v>0</v>
      </c>
      <c r="E233" s="324"/>
      <c r="F233" s="305">
        <f t="shared" si="11"/>
        <v>0</v>
      </c>
      <c r="G233" s="160"/>
      <c r="H233" s="6"/>
      <c r="I233" s="6"/>
      <c r="J233" s="133"/>
      <c r="K233" s="106"/>
      <c r="L233" s="134"/>
    </row>
    <row r="234" spans="1:12" ht="15.75" hidden="1" x14ac:dyDescent="0.25">
      <c r="A234" s="118">
        <f ca="1">'патриотика0,3625'!A266</f>
        <v>0</v>
      </c>
      <c r="B234" s="78" t="s">
        <v>82</v>
      </c>
      <c r="C234" s="78">
        <v>1</v>
      </c>
      <c r="D234" s="161">
        <v>0</v>
      </c>
      <c r="E234" s="324"/>
      <c r="F234" s="305">
        <f t="shared" si="11"/>
        <v>0</v>
      </c>
      <c r="G234" s="160"/>
      <c r="H234" s="6"/>
      <c r="I234" s="6"/>
      <c r="J234" s="133"/>
      <c r="K234" s="106"/>
      <c r="L234" s="134"/>
    </row>
    <row r="235" spans="1:12" ht="15.75" hidden="1" x14ac:dyDescent="0.25">
      <c r="A235" s="118">
        <f ca="1">'патриотика0,3625'!A267</f>
        <v>0</v>
      </c>
      <c r="B235" s="78" t="s">
        <v>82</v>
      </c>
      <c r="C235" s="78">
        <v>2</v>
      </c>
      <c r="D235" s="161">
        <v>0</v>
      </c>
      <c r="E235" s="324"/>
      <c r="F235" s="305">
        <f t="shared" si="11"/>
        <v>0</v>
      </c>
      <c r="G235" s="160"/>
      <c r="H235" s="6"/>
      <c r="I235" s="6"/>
      <c r="J235" s="133"/>
      <c r="K235" s="106"/>
      <c r="L235" s="134"/>
    </row>
    <row r="236" spans="1:12" ht="15.75" hidden="1" x14ac:dyDescent="0.25">
      <c r="A236" s="118">
        <f ca="1">'патриотика0,3625'!A268</f>
        <v>0</v>
      </c>
      <c r="B236" s="78" t="s">
        <v>82</v>
      </c>
      <c r="C236" s="78">
        <v>2</v>
      </c>
      <c r="D236" s="161">
        <v>0</v>
      </c>
      <c r="E236" s="324"/>
      <c r="F236" s="305">
        <f t="shared" si="11"/>
        <v>0</v>
      </c>
      <c r="G236" s="160"/>
      <c r="H236" s="6"/>
      <c r="I236" s="6"/>
      <c r="J236" s="133"/>
      <c r="K236" s="106"/>
      <c r="L236" s="134"/>
    </row>
    <row r="237" spans="1:12" ht="15.75" hidden="1" x14ac:dyDescent="0.25">
      <c r="A237" s="118">
        <f ca="1">'патриотика0,3625'!A269</f>
        <v>0</v>
      </c>
      <c r="B237" s="78" t="s">
        <v>82</v>
      </c>
      <c r="C237" s="78">
        <v>3</v>
      </c>
      <c r="D237" s="161">
        <v>0</v>
      </c>
      <c r="E237" s="324"/>
      <c r="F237" s="305">
        <f t="shared" si="11"/>
        <v>0</v>
      </c>
      <c r="G237" s="160"/>
      <c r="H237" s="6"/>
      <c r="I237" s="6"/>
      <c r="J237" s="133"/>
      <c r="K237" s="106"/>
      <c r="L237" s="134"/>
    </row>
    <row r="238" spans="1:12" ht="15.75" hidden="1" x14ac:dyDescent="0.25">
      <c r="A238" s="118">
        <f ca="1">'патриотика0,3625'!A270</f>
        <v>0</v>
      </c>
      <c r="B238" s="78" t="s">
        <v>82</v>
      </c>
      <c r="C238" s="78">
        <v>4</v>
      </c>
      <c r="D238" s="161">
        <v>0</v>
      </c>
      <c r="E238" s="324"/>
      <c r="F238" s="305">
        <f t="shared" si="11"/>
        <v>0</v>
      </c>
      <c r="G238" s="160"/>
      <c r="H238" s="6"/>
      <c r="I238" s="6"/>
      <c r="J238" s="133"/>
      <c r="K238" s="106"/>
      <c r="L238" s="134"/>
    </row>
    <row r="239" spans="1:12" ht="13.9" hidden="1" customHeight="1" x14ac:dyDescent="0.25">
      <c r="A239" s="118">
        <f ca="1">'патриотика0,3625'!A271</f>
        <v>0</v>
      </c>
      <c r="B239" s="78" t="s">
        <v>82</v>
      </c>
      <c r="C239" s="78">
        <v>5</v>
      </c>
      <c r="D239" s="161">
        <v>0</v>
      </c>
      <c r="E239" s="324"/>
      <c r="F239" s="305">
        <f t="shared" si="11"/>
        <v>0</v>
      </c>
      <c r="G239" s="160"/>
      <c r="H239" s="6"/>
      <c r="I239" s="6"/>
      <c r="J239" s="133"/>
      <c r="K239" s="106"/>
      <c r="L239" s="134"/>
    </row>
    <row r="240" spans="1:12" ht="19.899999999999999" hidden="1" customHeight="1" x14ac:dyDescent="0.25">
      <c r="A240" s="118">
        <f ca="1">'патриотика0,3625'!A272</f>
        <v>0</v>
      </c>
      <c r="B240" s="78" t="s">
        <v>82</v>
      </c>
      <c r="C240" s="78">
        <v>6</v>
      </c>
      <c r="D240" s="161">
        <v>0</v>
      </c>
      <c r="E240" s="324"/>
      <c r="F240" s="305">
        <f t="shared" si="11"/>
        <v>0</v>
      </c>
      <c r="G240" s="160"/>
      <c r="H240" s="6"/>
      <c r="I240" s="6"/>
      <c r="J240" s="133"/>
      <c r="K240" s="106"/>
      <c r="L240" s="134"/>
    </row>
    <row r="241" spans="1:12" ht="16.899999999999999" hidden="1" customHeight="1" x14ac:dyDescent="0.25">
      <c r="A241" s="118">
        <f ca="1">'патриотика0,3625'!A273</f>
        <v>0</v>
      </c>
      <c r="B241" s="78" t="s">
        <v>82</v>
      </c>
      <c r="C241" s="78">
        <v>7</v>
      </c>
      <c r="D241" s="161">
        <v>0</v>
      </c>
      <c r="E241" s="324"/>
      <c r="F241" s="305">
        <f t="shared" si="11"/>
        <v>0</v>
      </c>
      <c r="G241" s="160"/>
      <c r="H241" s="6"/>
      <c r="I241" s="6"/>
      <c r="J241" s="133"/>
      <c r="K241" s="106"/>
      <c r="L241" s="134"/>
    </row>
    <row r="242" spans="1:12" ht="15.75" hidden="1" x14ac:dyDescent="0.25">
      <c r="A242" s="118">
        <f ca="1">'патриотика0,3625'!A274</f>
        <v>0</v>
      </c>
      <c r="B242" s="78" t="s">
        <v>82</v>
      </c>
      <c r="C242" s="78">
        <v>8</v>
      </c>
      <c r="D242" s="161">
        <v>0</v>
      </c>
      <c r="E242" s="324"/>
      <c r="F242" s="305">
        <f t="shared" si="11"/>
        <v>0</v>
      </c>
      <c r="G242" s="160"/>
      <c r="H242" s="6"/>
      <c r="I242" s="6"/>
      <c r="J242" s="133"/>
      <c r="K242" s="106"/>
      <c r="L242" s="134"/>
    </row>
    <row r="243" spans="1:12" ht="15.75" hidden="1" x14ac:dyDescent="0.25">
      <c r="A243" s="118">
        <f ca="1">'патриотика0,3625'!A275</f>
        <v>0</v>
      </c>
      <c r="B243" s="78" t="s">
        <v>82</v>
      </c>
      <c r="C243" s="78">
        <v>9</v>
      </c>
      <c r="D243" s="161">
        <v>0</v>
      </c>
      <c r="E243" s="324"/>
      <c r="F243" s="305">
        <f t="shared" si="11"/>
        <v>0</v>
      </c>
      <c r="G243" s="160"/>
      <c r="H243" s="6"/>
      <c r="I243" s="6"/>
      <c r="J243" s="133"/>
      <c r="K243" s="106"/>
      <c r="L243" s="134"/>
    </row>
    <row r="244" spans="1:12" ht="15.75" hidden="1" x14ac:dyDescent="0.25">
      <c r="A244" s="118">
        <f ca="1">'патриотика0,3625'!A276</f>
        <v>0</v>
      </c>
      <c r="B244" s="78" t="s">
        <v>82</v>
      </c>
      <c r="C244" s="78">
        <v>10</v>
      </c>
      <c r="D244" s="161">
        <v>0</v>
      </c>
      <c r="E244" s="324"/>
      <c r="F244" s="305">
        <f t="shared" si="11"/>
        <v>0</v>
      </c>
      <c r="G244" s="160"/>
      <c r="H244" s="6"/>
      <c r="I244" s="6"/>
      <c r="J244" s="133"/>
      <c r="K244" s="106"/>
      <c r="L244" s="134"/>
    </row>
    <row r="245" spans="1:12" ht="15.75" hidden="1" x14ac:dyDescent="0.25">
      <c r="A245" s="118">
        <f ca="1">'патриотика0,3625'!A277</f>
        <v>0</v>
      </c>
      <c r="B245" s="78" t="s">
        <v>82</v>
      </c>
      <c r="C245" s="78">
        <v>11</v>
      </c>
      <c r="D245" s="161">
        <v>0</v>
      </c>
      <c r="E245" s="324"/>
      <c r="F245" s="305">
        <f t="shared" si="11"/>
        <v>0</v>
      </c>
      <c r="G245" s="160"/>
      <c r="H245" s="6"/>
      <c r="I245" s="6"/>
      <c r="J245" s="133"/>
      <c r="K245" s="106"/>
      <c r="L245" s="134"/>
    </row>
    <row r="246" spans="1:12" ht="15.75" hidden="1" x14ac:dyDescent="0.25">
      <c r="A246" s="118">
        <f ca="1">'патриотика0,3625'!A278</f>
        <v>0</v>
      </c>
      <c r="B246" s="78" t="s">
        <v>82</v>
      </c>
      <c r="C246" s="78">
        <v>12</v>
      </c>
      <c r="D246" s="161">
        <v>0</v>
      </c>
      <c r="E246" s="324"/>
      <c r="F246" s="305">
        <f t="shared" si="11"/>
        <v>0</v>
      </c>
      <c r="G246" s="160"/>
      <c r="H246" s="6"/>
      <c r="I246" s="6"/>
      <c r="J246" s="133"/>
      <c r="K246" s="106"/>
      <c r="L246" s="134"/>
    </row>
    <row r="247" spans="1:12" ht="15.75" hidden="1" x14ac:dyDescent="0.25">
      <c r="A247" s="118">
        <f ca="1">'патриотика0,3625'!A279</f>
        <v>0</v>
      </c>
      <c r="B247" s="78" t="s">
        <v>82</v>
      </c>
      <c r="C247" s="78">
        <v>13</v>
      </c>
      <c r="D247" s="161">
        <v>0</v>
      </c>
      <c r="E247" s="324"/>
      <c r="F247" s="305">
        <f t="shared" si="11"/>
        <v>0</v>
      </c>
      <c r="G247" s="160"/>
      <c r="H247" s="6"/>
      <c r="I247" s="6"/>
      <c r="J247" s="133"/>
      <c r="K247" s="106"/>
      <c r="L247" s="134"/>
    </row>
    <row r="248" spans="1:12" ht="15.75" hidden="1" x14ac:dyDescent="0.25">
      <c r="A248" s="118">
        <f ca="1">'патриотика0,3625'!A280</f>
        <v>0</v>
      </c>
      <c r="B248" s="78" t="s">
        <v>82</v>
      </c>
      <c r="C248" s="78">
        <v>14</v>
      </c>
      <c r="D248" s="161">
        <v>0</v>
      </c>
      <c r="E248" s="324"/>
      <c r="F248" s="305">
        <f t="shared" si="11"/>
        <v>0</v>
      </c>
      <c r="G248" s="160"/>
      <c r="H248" s="6"/>
      <c r="I248" s="6"/>
      <c r="J248" s="133"/>
      <c r="K248" s="106"/>
      <c r="L248" s="134"/>
    </row>
    <row r="249" spans="1:12" ht="15.75" hidden="1" x14ac:dyDescent="0.25">
      <c r="A249" s="118">
        <f ca="1">'патриотика0,3625'!A281</f>
        <v>0</v>
      </c>
      <c r="B249" s="78" t="s">
        <v>82</v>
      </c>
      <c r="C249" s="78">
        <v>15</v>
      </c>
      <c r="D249" s="161">
        <v>0</v>
      </c>
      <c r="E249" s="324"/>
      <c r="F249" s="305">
        <f t="shared" si="11"/>
        <v>0</v>
      </c>
      <c r="G249" s="160"/>
      <c r="H249" s="6"/>
      <c r="I249" s="6"/>
      <c r="J249" s="133"/>
      <c r="K249" s="106"/>
      <c r="L249" s="134"/>
    </row>
    <row r="250" spans="1:12" ht="15.75" hidden="1" x14ac:dyDescent="0.25">
      <c r="A250" s="118">
        <f ca="1">'патриотика0,3625'!A282</f>
        <v>0</v>
      </c>
      <c r="B250" s="78" t="s">
        <v>82</v>
      </c>
      <c r="C250" s="78">
        <v>16</v>
      </c>
      <c r="D250" s="161">
        <v>0</v>
      </c>
      <c r="E250" s="324"/>
      <c r="F250" s="305">
        <f t="shared" ref="F250:F313" si="14">D250*E250</f>
        <v>0</v>
      </c>
      <c r="G250" s="160"/>
      <c r="H250" s="6"/>
      <c r="I250" s="6"/>
      <c r="J250" s="133"/>
      <c r="K250" s="106"/>
      <c r="L250" s="134"/>
    </row>
    <row r="251" spans="1:12" ht="15.75" hidden="1" x14ac:dyDescent="0.25">
      <c r="A251" s="118">
        <f ca="1">'патриотика0,3625'!A283</f>
        <v>0</v>
      </c>
      <c r="B251" s="78" t="s">
        <v>82</v>
      </c>
      <c r="C251" s="78">
        <v>17</v>
      </c>
      <c r="D251" s="161">
        <v>0</v>
      </c>
      <c r="E251" s="324"/>
      <c r="F251" s="305">
        <f t="shared" si="14"/>
        <v>0</v>
      </c>
      <c r="G251" s="160"/>
      <c r="H251" s="6"/>
      <c r="I251" s="6"/>
      <c r="J251" s="133"/>
      <c r="K251" s="106"/>
      <c r="L251" s="134"/>
    </row>
    <row r="252" spans="1:12" ht="15.75" hidden="1" x14ac:dyDescent="0.25">
      <c r="A252" s="118">
        <f ca="1">'патриотика0,3625'!A284</f>
        <v>0</v>
      </c>
      <c r="B252" s="78" t="s">
        <v>82</v>
      </c>
      <c r="C252" s="78">
        <v>18</v>
      </c>
      <c r="D252" s="161">
        <v>0</v>
      </c>
      <c r="E252" s="324"/>
      <c r="F252" s="305">
        <f t="shared" si="14"/>
        <v>0</v>
      </c>
      <c r="G252" s="160"/>
      <c r="H252" s="6"/>
      <c r="I252" s="6"/>
      <c r="J252" s="133"/>
      <c r="K252" s="106"/>
      <c r="L252" s="134"/>
    </row>
    <row r="253" spans="1:12" ht="15.75" hidden="1" x14ac:dyDescent="0.25">
      <c r="A253" s="118">
        <f ca="1">'патриотика0,3625'!A285</f>
        <v>0</v>
      </c>
      <c r="B253" s="78" t="s">
        <v>82</v>
      </c>
      <c r="C253" s="78">
        <v>19</v>
      </c>
      <c r="D253" s="161">
        <v>0</v>
      </c>
      <c r="E253" s="324"/>
      <c r="F253" s="305">
        <f t="shared" si="14"/>
        <v>0</v>
      </c>
      <c r="G253" s="160"/>
      <c r="H253" s="6"/>
      <c r="I253" s="6"/>
      <c r="J253" s="133"/>
      <c r="K253" s="106"/>
      <c r="L253" s="134"/>
    </row>
    <row r="254" spans="1:12" ht="15.75" hidden="1" x14ac:dyDescent="0.25">
      <c r="A254" s="118">
        <f ca="1">'патриотика0,3625'!A286</f>
        <v>0</v>
      </c>
      <c r="B254" s="78" t="s">
        <v>82</v>
      </c>
      <c r="C254" s="78">
        <v>20</v>
      </c>
      <c r="D254" s="161">
        <v>0</v>
      </c>
      <c r="E254" s="324"/>
      <c r="F254" s="305">
        <f t="shared" si="14"/>
        <v>0</v>
      </c>
      <c r="G254" s="160"/>
      <c r="H254" s="6"/>
      <c r="I254" s="6"/>
      <c r="J254" s="133"/>
      <c r="K254" s="106"/>
      <c r="L254" s="134"/>
    </row>
    <row r="255" spans="1:12" ht="15.75" hidden="1" x14ac:dyDescent="0.25">
      <c r="A255" s="118">
        <f ca="1">'патриотика0,3625'!A287</f>
        <v>0</v>
      </c>
      <c r="B255" s="78" t="s">
        <v>82</v>
      </c>
      <c r="C255" s="78">
        <v>21</v>
      </c>
      <c r="D255" s="161">
        <v>0</v>
      </c>
      <c r="E255" s="324"/>
      <c r="F255" s="305">
        <f t="shared" si="14"/>
        <v>0</v>
      </c>
      <c r="G255" s="160"/>
      <c r="H255" s="6"/>
      <c r="I255" s="6"/>
      <c r="J255" s="133"/>
      <c r="K255" s="106"/>
      <c r="L255" s="134"/>
    </row>
    <row r="256" spans="1:12" ht="15.75" hidden="1" x14ac:dyDescent="0.25">
      <c r="A256" s="118">
        <f ca="1">'патриотика0,3625'!A288</f>
        <v>0</v>
      </c>
      <c r="B256" s="78" t="s">
        <v>82</v>
      </c>
      <c r="C256" s="78">
        <v>22</v>
      </c>
      <c r="D256" s="161">
        <v>0</v>
      </c>
      <c r="E256" s="324"/>
      <c r="F256" s="305">
        <f t="shared" si="14"/>
        <v>0</v>
      </c>
      <c r="G256" s="160"/>
      <c r="H256" s="6"/>
      <c r="I256" s="6"/>
      <c r="J256" s="133"/>
      <c r="K256" s="106"/>
      <c r="L256" s="134"/>
    </row>
    <row r="257" spans="1:12" ht="15.75" hidden="1" x14ac:dyDescent="0.25">
      <c r="A257" s="118">
        <f ca="1">'патриотика0,3625'!A289</f>
        <v>0</v>
      </c>
      <c r="B257" s="78" t="s">
        <v>82</v>
      </c>
      <c r="C257" s="78">
        <v>23</v>
      </c>
      <c r="D257" s="161">
        <v>0</v>
      </c>
      <c r="E257" s="324"/>
      <c r="F257" s="305">
        <f t="shared" si="14"/>
        <v>0</v>
      </c>
      <c r="G257" s="160"/>
      <c r="H257" s="6"/>
      <c r="I257" s="6"/>
      <c r="J257" s="133"/>
      <c r="K257" s="106"/>
      <c r="L257" s="134"/>
    </row>
    <row r="258" spans="1:12" ht="15.75" hidden="1" x14ac:dyDescent="0.25">
      <c r="A258" s="118">
        <f ca="1">'патриотика0,3625'!A290</f>
        <v>0</v>
      </c>
      <c r="B258" s="78" t="s">
        <v>82</v>
      </c>
      <c r="C258" s="78">
        <v>24</v>
      </c>
      <c r="D258" s="161">
        <v>0</v>
      </c>
      <c r="E258" s="324"/>
      <c r="F258" s="305">
        <f t="shared" si="14"/>
        <v>0</v>
      </c>
      <c r="G258" s="160"/>
      <c r="H258" s="6"/>
      <c r="I258" s="6"/>
      <c r="J258" s="133"/>
      <c r="K258" s="106"/>
      <c r="L258" s="134"/>
    </row>
    <row r="259" spans="1:12" ht="15.75" hidden="1" x14ac:dyDescent="0.25">
      <c r="A259" s="118">
        <f ca="1">'патриотика0,3625'!A291</f>
        <v>0</v>
      </c>
      <c r="B259" s="78" t="s">
        <v>82</v>
      </c>
      <c r="C259" s="78">
        <v>25</v>
      </c>
      <c r="D259" s="161">
        <v>0</v>
      </c>
      <c r="E259" s="324"/>
      <c r="F259" s="305">
        <f t="shared" si="14"/>
        <v>0</v>
      </c>
      <c r="G259" s="160"/>
      <c r="H259" s="6"/>
      <c r="I259" s="6"/>
      <c r="J259" s="133"/>
      <c r="K259" s="106"/>
      <c r="L259" s="134"/>
    </row>
    <row r="260" spans="1:12" ht="15.75" hidden="1" x14ac:dyDescent="0.25">
      <c r="A260" s="118">
        <f ca="1">'патриотика0,3625'!A292</f>
        <v>0</v>
      </c>
      <c r="B260" s="78" t="s">
        <v>82</v>
      </c>
      <c r="C260" s="78">
        <v>26</v>
      </c>
      <c r="D260" s="161">
        <v>0</v>
      </c>
      <c r="E260" s="324"/>
      <c r="F260" s="305">
        <f t="shared" si="14"/>
        <v>0</v>
      </c>
      <c r="G260" s="160"/>
      <c r="H260" s="6"/>
      <c r="I260" s="6"/>
      <c r="J260" s="133"/>
      <c r="K260" s="106"/>
      <c r="L260" s="134"/>
    </row>
    <row r="261" spans="1:12" ht="15.75" hidden="1" x14ac:dyDescent="0.25">
      <c r="A261" s="118">
        <f ca="1">'патриотика0,3625'!A293</f>
        <v>0</v>
      </c>
      <c r="B261" s="78" t="s">
        <v>82</v>
      </c>
      <c r="C261" s="78">
        <v>27</v>
      </c>
      <c r="D261" s="161">
        <v>0</v>
      </c>
      <c r="E261" s="324"/>
      <c r="F261" s="305">
        <f t="shared" si="14"/>
        <v>0</v>
      </c>
      <c r="G261" s="160"/>
      <c r="H261" s="6"/>
      <c r="I261" s="6"/>
      <c r="J261" s="133"/>
      <c r="K261" s="106"/>
      <c r="L261" s="134"/>
    </row>
    <row r="262" spans="1:12" ht="15.75" hidden="1" x14ac:dyDescent="0.25">
      <c r="A262" s="118">
        <f ca="1">'патриотика0,3625'!A294</f>
        <v>0</v>
      </c>
      <c r="B262" s="78" t="s">
        <v>82</v>
      </c>
      <c r="C262" s="78">
        <v>28</v>
      </c>
      <c r="D262" s="161">
        <v>0</v>
      </c>
      <c r="E262" s="324"/>
      <c r="F262" s="305">
        <f t="shared" si="14"/>
        <v>0</v>
      </c>
      <c r="G262" s="160"/>
      <c r="H262" s="6"/>
      <c r="I262" s="6"/>
      <c r="J262" s="133"/>
      <c r="K262" s="106"/>
      <c r="L262" s="134"/>
    </row>
    <row r="263" spans="1:12" ht="15.75" hidden="1" x14ac:dyDescent="0.25">
      <c r="A263" s="118">
        <f ca="1">'патриотика0,3625'!A295</f>
        <v>0</v>
      </c>
      <c r="B263" s="78" t="s">
        <v>82</v>
      </c>
      <c r="C263" s="78">
        <v>29</v>
      </c>
      <c r="D263" s="161">
        <v>0</v>
      </c>
      <c r="E263" s="324"/>
      <c r="F263" s="305">
        <f t="shared" si="14"/>
        <v>0</v>
      </c>
      <c r="G263" s="160"/>
      <c r="H263" s="6"/>
      <c r="I263" s="6"/>
      <c r="J263" s="133"/>
      <c r="K263" s="106"/>
      <c r="L263" s="134"/>
    </row>
    <row r="264" spans="1:12" ht="15.75" hidden="1" x14ac:dyDescent="0.25">
      <c r="A264" s="118">
        <f ca="1">'патриотика0,3625'!A296</f>
        <v>0</v>
      </c>
      <c r="B264" s="78" t="s">
        <v>82</v>
      </c>
      <c r="C264" s="78">
        <v>30</v>
      </c>
      <c r="D264" s="161">
        <v>0</v>
      </c>
      <c r="E264" s="324"/>
      <c r="F264" s="305">
        <f t="shared" si="14"/>
        <v>0</v>
      </c>
      <c r="G264" s="160"/>
      <c r="H264" s="6"/>
      <c r="I264" s="6"/>
      <c r="J264" s="133"/>
      <c r="K264" s="106"/>
      <c r="L264" s="134"/>
    </row>
    <row r="265" spans="1:12" ht="15.75" hidden="1" x14ac:dyDescent="0.25">
      <c r="A265" s="118">
        <f ca="1">'патриотика0,3625'!A297</f>
        <v>0</v>
      </c>
      <c r="B265" s="78" t="s">
        <v>82</v>
      </c>
      <c r="C265" s="78">
        <v>31</v>
      </c>
      <c r="D265" s="161">
        <v>0</v>
      </c>
      <c r="E265" s="324"/>
      <c r="F265" s="305">
        <f t="shared" si="14"/>
        <v>0</v>
      </c>
      <c r="G265" s="160"/>
      <c r="H265" s="6"/>
      <c r="I265" s="6"/>
      <c r="J265" s="133"/>
      <c r="K265" s="106"/>
      <c r="L265" s="134"/>
    </row>
    <row r="266" spans="1:12" ht="15.75" hidden="1" x14ac:dyDescent="0.25">
      <c r="A266" s="118">
        <f ca="1">'патриотика0,3625'!A298</f>
        <v>0</v>
      </c>
      <c r="B266" s="78" t="s">
        <v>82</v>
      </c>
      <c r="C266" s="78">
        <v>32</v>
      </c>
      <c r="D266" s="161">
        <v>0</v>
      </c>
      <c r="E266" s="324"/>
      <c r="F266" s="305">
        <f t="shared" si="14"/>
        <v>0</v>
      </c>
      <c r="G266" s="160"/>
      <c r="H266" s="6"/>
      <c r="I266" s="6"/>
      <c r="J266" s="133"/>
      <c r="K266" s="106"/>
      <c r="L266" s="134"/>
    </row>
    <row r="267" spans="1:12" ht="15.75" hidden="1" x14ac:dyDescent="0.25">
      <c r="A267" s="118">
        <f ca="1">'патриотика0,3625'!A299</f>
        <v>0</v>
      </c>
      <c r="B267" s="78" t="s">
        <v>82</v>
      </c>
      <c r="C267" s="78">
        <v>33</v>
      </c>
      <c r="D267" s="161">
        <v>0</v>
      </c>
      <c r="E267" s="324">
        <f>Лист1!H70</f>
        <v>0</v>
      </c>
      <c r="F267" s="305">
        <f t="shared" si="14"/>
        <v>0</v>
      </c>
      <c r="G267" s="160"/>
      <c r="H267" s="6"/>
      <c r="I267" s="6"/>
      <c r="J267" s="133"/>
      <c r="K267" s="106"/>
      <c r="L267" s="134"/>
    </row>
    <row r="268" spans="1:12" ht="15.75" hidden="1" x14ac:dyDescent="0.25">
      <c r="A268" s="118">
        <f ca="1">'патриотика0,3625'!A300</f>
        <v>0</v>
      </c>
      <c r="B268" s="78" t="s">
        <v>82</v>
      </c>
      <c r="C268" s="78">
        <v>34</v>
      </c>
      <c r="D268" s="161">
        <v>0</v>
      </c>
      <c r="E268" s="324">
        <f>Лист1!H71</f>
        <v>0</v>
      </c>
      <c r="F268" s="305">
        <f t="shared" si="14"/>
        <v>0</v>
      </c>
      <c r="G268" s="160"/>
      <c r="H268" s="6"/>
      <c r="I268" s="6"/>
      <c r="J268" s="133"/>
      <c r="K268" s="106"/>
      <c r="L268" s="134"/>
    </row>
    <row r="269" spans="1:12" ht="15.75" hidden="1" x14ac:dyDescent="0.25">
      <c r="A269" s="118">
        <f ca="1">'патриотика0,3625'!A301</f>
        <v>0</v>
      </c>
      <c r="B269" s="78" t="s">
        <v>82</v>
      </c>
      <c r="C269" s="78">
        <v>35</v>
      </c>
      <c r="D269" s="161">
        <v>0</v>
      </c>
      <c r="E269" s="324">
        <f>Лист1!H72</f>
        <v>0</v>
      </c>
      <c r="F269" s="305">
        <f t="shared" si="14"/>
        <v>0</v>
      </c>
      <c r="G269" s="160"/>
      <c r="H269" s="6"/>
      <c r="I269" s="6"/>
      <c r="J269" s="133"/>
      <c r="K269" s="106"/>
      <c r="L269" s="134"/>
    </row>
    <row r="270" spans="1:12" ht="15.75" hidden="1" x14ac:dyDescent="0.25">
      <c r="A270" s="118">
        <f ca="1">'патриотика0,3625'!A302</f>
        <v>0</v>
      </c>
      <c r="B270" s="78" t="s">
        <v>82</v>
      </c>
      <c r="C270" s="78">
        <v>36</v>
      </c>
      <c r="D270" s="161">
        <v>0</v>
      </c>
      <c r="E270" s="324">
        <f>Лист1!H73</f>
        <v>0</v>
      </c>
      <c r="F270" s="305">
        <f t="shared" si="14"/>
        <v>0</v>
      </c>
      <c r="G270" s="160"/>
      <c r="H270" s="6"/>
      <c r="I270" s="6"/>
      <c r="J270" s="133"/>
      <c r="K270" s="106"/>
      <c r="L270" s="134"/>
    </row>
    <row r="271" spans="1:12" ht="15.75" hidden="1" x14ac:dyDescent="0.25">
      <c r="A271" s="118">
        <f ca="1">'патриотика0,3625'!A303</f>
        <v>0</v>
      </c>
      <c r="B271" s="78" t="s">
        <v>82</v>
      </c>
      <c r="C271" s="78">
        <v>37</v>
      </c>
      <c r="D271" s="161">
        <v>0</v>
      </c>
      <c r="E271" s="324">
        <f>Лист1!H74</f>
        <v>0</v>
      </c>
      <c r="F271" s="305">
        <f t="shared" si="14"/>
        <v>0</v>
      </c>
      <c r="G271" s="160"/>
      <c r="H271" s="6"/>
      <c r="I271" s="6"/>
      <c r="J271" s="133"/>
      <c r="K271" s="106"/>
      <c r="L271" s="134"/>
    </row>
    <row r="272" spans="1:12" ht="15.75" hidden="1" x14ac:dyDescent="0.25">
      <c r="A272" s="118">
        <f ca="1">'патриотика0,3625'!A304</f>
        <v>0</v>
      </c>
      <c r="B272" s="78" t="s">
        <v>82</v>
      </c>
      <c r="C272" s="78">
        <v>38</v>
      </c>
      <c r="D272" s="161">
        <v>0</v>
      </c>
      <c r="E272" s="324">
        <f>Лист1!H75</f>
        <v>0</v>
      </c>
      <c r="F272" s="305">
        <f t="shared" si="14"/>
        <v>0</v>
      </c>
      <c r="G272" s="160"/>
      <c r="H272" s="6"/>
      <c r="I272" s="6"/>
      <c r="J272" s="133"/>
      <c r="K272" s="106"/>
      <c r="L272" s="134"/>
    </row>
    <row r="273" spans="1:12" ht="15.75" hidden="1" x14ac:dyDescent="0.25">
      <c r="A273" s="118">
        <f ca="1">'патриотика0,3625'!A305</f>
        <v>0</v>
      </c>
      <c r="B273" s="78" t="s">
        <v>82</v>
      </c>
      <c r="C273" s="78">
        <v>39</v>
      </c>
      <c r="D273" s="161">
        <v>0</v>
      </c>
      <c r="E273" s="324">
        <f>Лист1!H76</f>
        <v>0</v>
      </c>
      <c r="F273" s="305">
        <f t="shared" si="14"/>
        <v>0</v>
      </c>
      <c r="G273" s="160"/>
      <c r="H273" s="6"/>
      <c r="I273" s="6"/>
      <c r="J273" s="133"/>
      <c r="K273" s="106"/>
      <c r="L273" s="134"/>
    </row>
    <row r="274" spans="1:12" ht="15.75" hidden="1" x14ac:dyDescent="0.25">
      <c r="A274" s="118">
        <f ca="1">'патриотика0,3625'!A306</f>
        <v>0</v>
      </c>
      <c r="B274" s="78" t="s">
        <v>82</v>
      </c>
      <c r="C274" s="78">
        <v>40</v>
      </c>
      <c r="D274" s="161">
        <v>0</v>
      </c>
      <c r="E274" s="324">
        <f>Лист1!H77</f>
        <v>0</v>
      </c>
      <c r="F274" s="305">
        <f t="shared" si="14"/>
        <v>0</v>
      </c>
      <c r="G274" s="160"/>
      <c r="H274" s="6"/>
      <c r="I274" s="6"/>
      <c r="J274" s="133"/>
      <c r="K274" s="106"/>
      <c r="L274" s="134"/>
    </row>
    <row r="275" spans="1:12" ht="15.75" hidden="1" x14ac:dyDescent="0.25">
      <c r="A275" s="118">
        <f ca="1">'патриотика0,3625'!A307</f>
        <v>0</v>
      </c>
      <c r="B275" s="78" t="s">
        <v>82</v>
      </c>
      <c r="C275" s="78">
        <v>41</v>
      </c>
      <c r="D275" s="161">
        <v>0</v>
      </c>
      <c r="E275" s="324">
        <f>Лист1!H78</f>
        <v>0</v>
      </c>
      <c r="F275" s="305">
        <f t="shared" si="14"/>
        <v>0</v>
      </c>
      <c r="G275" s="160"/>
      <c r="H275" s="6"/>
      <c r="I275" s="6"/>
      <c r="J275" s="133"/>
      <c r="K275" s="106"/>
      <c r="L275" s="134"/>
    </row>
    <row r="276" spans="1:12" ht="15.75" hidden="1" x14ac:dyDescent="0.25">
      <c r="A276" s="118">
        <f ca="1">'патриотика0,3625'!A308</f>
        <v>0</v>
      </c>
      <c r="B276" s="78" t="s">
        <v>82</v>
      </c>
      <c r="C276" s="78">
        <v>42</v>
      </c>
      <c r="D276" s="161">
        <v>0</v>
      </c>
      <c r="E276" s="324">
        <f>Лист1!H79</f>
        <v>0</v>
      </c>
      <c r="F276" s="305">
        <f t="shared" si="14"/>
        <v>0</v>
      </c>
      <c r="G276" s="160"/>
      <c r="H276" s="6"/>
      <c r="I276" s="6"/>
      <c r="J276" s="133"/>
      <c r="K276" s="106"/>
      <c r="L276" s="134"/>
    </row>
    <row r="277" spans="1:12" ht="15.75" hidden="1" x14ac:dyDescent="0.25">
      <c r="A277" s="118">
        <f ca="1">'патриотика0,3625'!A309</f>
        <v>0</v>
      </c>
      <c r="B277" s="78" t="s">
        <v>82</v>
      </c>
      <c r="C277" s="78">
        <v>43</v>
      </c>
      <c r="D277" s="161">
        <v>0</v>
      </c>
      <c r="E277" s="324">
        <f>Лист1!H80</f>
        <v>0</v>
      </c>
      <c r="F277" s="305">
        <f t="shared" si="14"/>
        <v>0</v>
      </c>
      <c r="G277" s="160"/>
      <c r="H277" s="6"/>
      <c r="I277" s="6"/>
      <c r="J277" s="133"/>
      <c r="K277" s="106"/>
      <c r="L277" s="134"/>
    </row>
    <row r="278" spans="1:12" ht="15.75" hidden="1" x14ac:dyDescent="0.25">
      <c r="A278" s="118">
        <f ca="1">'патриотика0,3625'!A310</f>
        <v>0</v>
      </c>
      <c r="B278" s="78" t="s">
        <v>82</v>
      </c>
      <c r="C278" s="78">
        <v>44</v>
      </c>
      <c r="D278" s="161">
        <v>0</v>
      </c>
      <c r="E278" s="324">
        <f>Лист1!H81</f>
        <v>0</v>
      </c>
      <c r="F278" s="305">
        <f t="shared" si="14"/>
        <v>0</v>
      </c>
      <c r="G278" s="160"/>
      <c r="H278" s="6"/>
      <c r="I278" s="6"/>
      <c r="J278" s="133"/>
      <c r="K278" s="106"/>
      <c r="L278" s="134"/>
    </row>
    <row r="279" spans="1:12" ht="15.75" hidden="1" x14ac:dyDescent="0.25">
      <c r="A279" s="118">
        <f ca="1">'патриотика0,3625'!A311</f>
        <v>0</v>
      </c>
      <c r="B279" s="78" t="s">
        <v>82</v>
      </c>
      <c r="C279" s="78">
        <v>45</v>
      </c>
      <c r="D279" s="161">
        <f>PRODUCT(Лист1!G82,$A$174)</f>
        <v>0.27500000000000002</v>
      </c>
      <c r="E279" s="324">
        <f>Лист1!H82</f>
        <v>0</v>
      </c>
      <c r="F279" s="305">
        <f t="shared" si="14"/>
        <v>0</v>
      </c>
      <c r="G279" s="160"/>
      <c r="H279" s="6"/>
      <c r="I279" s="6"/>
      <c r="J279" s="133"/>
      <c r="K279" s="106"/>
      <c r="L279" s="134"/>
    </row>
    <row r="280" spans="1:12" ht="15.75" hidden="1" x14ac:dyDescent="0.25">
      <c r="A280" s="118">
        <f ca="1">'патриотика0,3625'!A312</f>
        <v>0</v>
      </c>
      <c r="B280" s="78" t="s">
        <v>82</v>
      </c>
      <c r="C280" s="78">
        <v>46</v>
      </c>
      <c r="D280" s="161">
        <f>PRODUCT(Лист1!G83,$A$174)</f>
        <v>0.27500000000000002</v>
      </c>
      <c r="E280" s="324">
        <f>Лист1!H83</f>
        <v>0</v>
      </c>
      <c r="F280" s="305">
        <f t="shared" si="14"/>
        <v>0</v>
      </c>
      <c r="G280" s="160"/>
      <c r="H280" s="6"/>
      <c r="I280" s="6"/>
      <c r="J280" s="133"/>
      <c r="K280" s="106"/>
      <c r="L280" s="134"/>
    </row>
    <row r="281" spans="1:12" ht="15.75" hidden="1" x14ac:dyDescent="0.25">
      <c r="A281" s="118">
        <f ca="1">'патриотика0,3625'!A313</f>
        <v>0</v>
      </c>
      <c r="B281" s="78" t="s">
        <v>82</v>
      </c>
      <c r="C281" s="78">
        <v>47</v>
      </c>
      <c r="D281" s="161">
        <f>PRODUCT(Лист1!G84,$A$174)</f>
        <v>0.27500000000000002</v>
      </c>
      <c r="E281" s="324">
        <f>Лист1!H84</f>
        <v>0</v>
      </c>
      <c r="F281" s="305">
        <f t="shared" si="14"/>
        <v>0</v>
      </c>
      <c r="G281" s="160"/>
      <c r="H281" s="6"/>
      <c r="I281" s="6"/>
      <c r="J281" s="133"/>
      <c r="K281" s="106"/>
      <c r="L281" s="134"/>
    </row>
    <row r="282" spans="1:12" ht="15.75" hidden="1" x14ac:dyDescent="0.25">
      <c r="A282" s="118">
        <f ca="1">'патриотика0,3625'!A314</f>
        <v>0</v>
      </c>
      <c r="B282" s="78" t="s">
        <v>82</v>
      </c>
      <c r="C282" s="78">
        <v>48</v>
      </c>
      <c r="D282" s="161">
        <f>PRODUCT(Лист1!G85,$A$174)</f>
        <v>0.27500000000000002</v>
      </c>
      <c r="E282" s="324">
        <f>Лист1!H85</f>
        <v>0</v>
      </c>
      <c r="F282" s="305">
        <f t="shared" si="14"/>
        <v>0</v>
      </c>
      <c r="G282" s="160"/>
      <c r="H282" s="6"/>
      <c r="I282" s="6"/>
      <c r="J282" s="133"/>
      <c r="K282" s="106"/>
      <c r="L282" s="134"/>
    </row>
    <row r="283" spans="1:12" ht="15.75" hidden="1" x14ac:dyDescent="0.25">
      <c r="A283" s="118">
        <f ca="1">'патриотика0,3625'!A315</f>
        <v>0</v>
      </c>
      <c r="B283" s="78" t="s">
        <v>82</v>
      </c>
      <c r="C283" s="78">
        <v>49</v>
      </c>
      <c r="D283" s="161">
        <f>PRODUCT(Лист1!G86,$A$174)</f>
        <v>0.27500000000000002</v>
      </c>
      <c r="E283" s="324">
        <f>Лист1!H86</f>
        <v>0</v>
      </c>
      <c r="F283" s="305">
        <f t="shared" si="14"/>
        <v>0</v>
      </c>
      <c r="G283" s="160"/>
      <c r="H283" s="6"/>
      <c r="I283" s="6"/>
      <c r="J283" s="133"/>
      <c r="K283" s="106"/>
      <c r="L283" s="134"/>
    </row>
    <row r="284" spans="1:12" ht="15.75" hidden="1" x14ac:dyDescent="0.25">
      <c r="A284" s="118">
        <f ca="1">'патриотика0,3625'!A316</f>
        <v>0</v>
      </c>
      <c r="B284" s="78" t="s">
        <v>82</v>
      </c>
      <c r="C284" s="78">
        <v>50</v>
      </c>
      <c r="D284" s="161">
        <f>PRODUCT(Лист1!G87,$A$174)</f>
        <v>0.27500000000000002</v>
      </c>
      <c r="E284" s="324">
        <f>Лист1!H87</f>
        <v>0</v>
      </c>
      <c r="F284" s="305">
        <f t="shared" si="14"/>
        <v>0</v>
      </c>
      <c r="G284" s="160"/>
      <c r="H284" s="6"/>
      <c r="I284" s="6"/>
      <c r="J284" s="133"/>
      <c r="K284" s="106"/>
      <c r="L284" s="134"/>
    </row>
    <row r="285" spans="1:12" ht="15.75" hidden="1" x14ac:dyDescent="0.25">
      <c r="A285" s="118">
        <f ca="1">'патриотика0,3625'!A317</f>
        <v>0</v>
      </c>
      <c r="B285" s="78" t="s">
        <v>82</v>
      </c>
      <c r="C285" s="78">
        <v>51</v>
      </c>
      <c r="D285" s="161">
        <f>PRODUCT(Лист1!G88,$A$174)</f>
        <v>0.27500000000000002</v>
      </c>
      <c r="E285" s="324">
        <f>Лист1!H88</f>
        <v>0</v>
      </c>
      <c r="F285" s="305">
        <f t="shared" si="14"/>
        <v>0</v>
      </c>
      <c r="G285" s="160"/>
      <c r="H285" s="6"/>
      <c r="I285" s="6"/>
      <c r="J285" s="133"/>
      <c r="K285" s="106"/>
      <c r="L285" s="134"/>
    </row>
    <row r="286" spans="1:12" ht="12.75" hidden="1" customHeight="1" x14ac:dyDescent="0.25">
      <c r="A286" s="118">
        <f ca="1">'патриотика0,3625'!A318</f>
        <v>0</v>
      </c>
      <c r="B286" s="78" t="s">
        <v>82</v>
      </c>
      <c r="C286" s="78">
        <v>52</v>
      </c>
      <c r="D286" s="161">
        <f>PRODUCT(Лист1!G89,$A$174)</f>
        <v>0.27500000000000002</v>
      </c>
      <c r="E286" s="324">
        <f>Лист1!H89</f>
        <v>0</v>
      </c>
      <c r="F286" s="305">
        <f t="shared" si="14"/>
        <v>0</v>
      </c>
      <c r="G286" s="160"/>
      <c r="H286" s="6"/>
      <c r="I286" s="6"/>
      <c r="J286" s="133"/>
      <c r="K286" s="106"/>
      <c r="L286" s="134"/>
    </row>
    <row r="287" spans="1:12" ht="15.75" hidden="1" x14ac:dyDescent="0.25">
      <c r="A287" s="118">
        <f ca="1">'патриотика0,3625'!A319</f>
        <v>0</v>
      </c>
      <c r="B287" s="78" t="s">
        <v>82</v>
      </c>
      <c r="C287" s="78">
        <v>53</v>
      </c>
      <c r="D287" s="161">
        <f>PRODUCT(Лист1!G90,$A$174)</f>
        <v>0.27500000000000002</v>
      </c>
      <c r="E287" s="324">
        <f>Лист1!H90</f>
        <v>0</v>
      </c>
      <c r="F287" s="305">
        <f t="shared" si="14"/>
        <v>0</v>
      </c>
      <c r="G287" s="160"/>
      <c r="H287" s="6"/>
      <c r="I287" s="6"/>
      <c r="J287" s="133"/>
      <c r="K287" s="106"/>
      <c r="L287" s="134"/>
    </row>
    <row r="288" spans="1:12" ht="15.75" hidden="1" x14ac:dyDescent="0.25">
      <c r="A288" s="118">
        <f ca="1">'патриотика0,3625'!A320</f>
        <v>0</v>
      </c>
      <c r="B288" s="78" t="s">
        <v>82</v>
      </c>
      <c r="C288" s="78">
        <v>54</v>
      </c>
      <c r="D288" s="161">
        <f>PRODUCT(Лист1!G91,$A$174)</f>
        <v>0.27500000000000002</v>
      </c>
      <c r="E288" s="324">
        <f>Лист1!H91</f>
        <v>0</v>
      </c>
      <c r="F288" s="305">
        <f t="shared" si="14"/>
        <v>0</v>
      </c>
      <c r="G288" s="160"/>
      <c r="H288" s="6"/>
      <c r="I288" s="6"/>
      <c r="J288" s="133"/>
      <c r="K288" s="106"/>
      <c r="L288" s="134"/>
    </row>
    <row r="289" spans="1:12" ht="15.75" hidden="1" x14ac:dyDescent="0.25">
      <c r="A289" s="118">
        <f ca="1">'патриотика0,3625'!A321</f>
        <v>0</v>
      </c>
      <c r="B289" s="78" t="s">
        <v>82</v>
      </c>
      <c r="C289" s="78">
        <v>55</v>
      </c>
      <c r="D289" s="161">
        <f>PRODUCT(Лист1!G92,$A$174)</f>
        <v>0.27500000000000002</v>
      </c>
      <c r="E289" s="324">
        <f>Лист1!H92</f>
        <v>0</v>
      </c>
      <c r="F289" s="305">
        <f t="shared" si="14"/>
        <v>0</v>
      </c>
      <c r="G289" s="160"/>
      <c r="H289" s="6"/>
      <c r="I289" s="6"/>
      <c r="J289" s="133"/>
      <c r="K289" s="106"/>
      <c r="L289" s="134"/>
    </row>
    <row r="290" spans="1:12" ht="15.75" hidden="1" x14ac:dyDescent="0.25">
      <c r="A290" s="118">
        <f ca="1">'патриотика0,3625'!A322</f>
        <v>0</v>
      </c>
      <c r="B290" s="78" t="s">
        <v>82</v>
      </c>
      <c r="C290" s="78">
        <v>56</v>
      </c>
      <c r="D290" s="161">
        <f>PRODUCT(Лист1!G93,$A$174)</f>
        <v>0.27500000000000002</v>
      </c>
      <c r="E290" s="324">
        <f>Лист1!H93</f>
        <v>0</v>
      </c>
      <c r="F290" s="305">
        <f t="shared" si="14"/>
        <v>0</v>
      </c>
      <c r="G290" s="160"/>
      <c r="H290" s="6"/>
      <c r="I290" s="6"/>
      <c r="J290" s="133"/>
      <c r="K290" s="106"/>
      <c r="L290" s="134"/>
    </row>
    <row r="291" spans="1:12" ht="15.75" hidden="1" x14ac:dyDescent="0.25">
      <c r="A291" s="118">
        <f ca="1">'патриотика0,3625'!A323</f>
        <v>0</v>
      </c>
      <c r="B291" s="78" t="s">
        <v>82</v>
      </c>
      <c r="C291" s="78">
        <v>57</v>
      </c>
      <c r="D291" s="161">
        <f>PRODUCT(Лист1!G94,$A$174)</f>
        <v>0.27500000000000002</v>
      </c>
      <c r="E291" s="324">
        <f>Лист1!H94</f>
        <v>0</v>
      </c>
      <c r="F291" s="305">
        <f t="shared" si="14"/>
        <v>0</v>
      </c>
      <c r="G291" s="160"/>
      <c r="H291" s="6"/>
      <c r="I291" s="6"/>
      <c r="J291" s="133"/>
      <c r="K291" s="106"/>
      <c r="L291" s="134"/>
    </row>
    <row r="292" spans="1:12" ht="15.75" hidden="1" x14ac:dyDescent="0.25">
      <c r="A292" s="118">
        <f ca="1">'патриотика0,3625'!A324</f>
        <v>0</v>
      </c>
      <c r="B292" s="78" t="s">
        <v>82</v>
      </c>
      <c r="C292" s="78">
        <v>58</v>
      </c>
      <c r="D292" s="161">
        <f>PRODUCT(Лист1!G95,$A$174)</f>
        <v>0.27500000000000002</v>
      </c>
      <c r="E292" s="324">
        <f>Лист1!H95</f>
        <v>0</v>
      </c>
      <c r="F292" s="305">
        <f t="shared" si="14"/>
        <v>0</v>
      </c>
      <c r="G292" s="160"/>
      <c r="H292" s="6"/>
      <c r="I292" s="6"/>
      <c r="J292" s="133"/>
      <c r="K292" s="106"/>
      <c r="L292" s="134"/>
    </row>
    <row r="293" spans="1:12" ht="15.75" hidden="1" x14ac:dyDescent="0.25">
      <c r="A293" s="118">
        <f ca="1">'патриотика0,3625'!A325</f>
        <v>0</v>
      </c>
      <c r="B293" s="78" t="s">
        <v>82</v>
      </c>
      <c r="C293" s="78">
        <v>59</v>
      </c>
      <c r="D293" s="161">
        <f>PRODUCT(Лист1!G96,$A$174)</f>
        <v>0.27500000000000002</v>
      </c>
      <c r="E293" s="324">
        <f>Лист1!H96</f>
        <v>0</v>
      </c>
      <c r="F293" s="305">
        <f t="shared" si="14"/>
        <v>0</v>
      </c>
      <c r="G293" s="160"/>
      <c r="H293" s="6"/>
      <c r="I293" s="6"/>
      <c r="J293" s="133"/>
      <c r="K293" s="106"/>
      <c r="L293" s="134"/>
    </row>
    <row r="294" spans="1:12" ht="15.75" hidden="1" x14ac:dyDescent="0.25">
      <c r="A294" s="118">
        <f ca="1">'патриотика0,3625'!A326</f>
        <v>0</v>
      </c>
      <c r="B294" s="78" t="s">
        <v>82</v>
      </c>
      <c r="C294" s="78">
        <v>60</v>
      </c>
      <c r="D294" s="161">
        <f>PRODUCT(Лист1!G97,$A$174)</f>
        <v>0.27500000000000002</v>
      </c>
      <c r="E294" s="324">
        <f>Лист1!H97</f>
        <v>0</v>
      </c>
      <c r="F294" s="305">
        <f t="shared" si="14"/>
        <v>0</v>
      </c>
      <c r="G294" s="160"/>
      <c r="H294" s="6"/>
      <c r="I294" s="6"/>
      <c r="J294" s="133"/>
      <c r="K294" s="106"/>
      <c r="L294" s="134"/>
    </row>
    <row r="295" spans="1:12" ht="15.75" hidden="1" x14ac:dyDescent="0.25">
      <c r="A295" s="118">
        <f ca="1">'патриотика0,3625'!A327</f>
        <v>0</v>
      </c>
      <c r="B295" s="78" t="s">
        <v>82</v>
      </c>
      <c r="C295" s="78">
        <v>61</v>
      </c>
      <c r="D295" s="161">
        <f>PRODUCT(Лист1!G98,$A$174)</f>
        <v>0.27500000000000002</v>
      </c>
      <c r="E295" s="324">
        <f>Лист1!H98</f>
        <v>0</v>
      </c>
      <c r="F295" s="305">
        <f t="shared" si="14"/>
        <v>0</v>
      </c>
      <c r="G295" s="160"/>
      <c r="H295" s="6"/>
      <c r="I295" s="6"/>
      <c r="J295" s="133"/>
      <c r="K295" s="106"/>
      <c r="L295" s="134"/>
    </row>
    <row r="296" spans="1:12" ht="15.75" hidden="1" x14ac:dyDescent="0.25">
      <c r="A296" s="118">
        <f ca="1">'патриотика0,3625'!A328</f>
        <v>0</v>
      </c>
      <c r="B296" s="78" t="s">
        <v>82</v>
      </c>
      <c r="C296" s="78">
        <v>62</v>
      </c>
      <c r="D296" s="161">
        <f>PRODUCT(Лист1!G99,$A$174)</f>
        <v>0.27500000000000002</v>
      </c>
      <c r="E296" s="324">
        <f>Лист1!H99</f>
        <v>0</v>
      </c>
      <c r="F296" s="305">
        <f t="shared" si="14"/>
        <v>0</v>
      </c>
      <c r="G296" s="160"/>
      <c r="H296" s="6"/>
      <c r="I296" s="6"/>
      <c r="J296" s="133"/>
      <c r="K296" s="106"/>
      <c r="L296" s="134"/>
    </row>
    <row r="297" spans="1:12" ht="15.75" hidden="1" x14ac:dyDescent="0.25">
      <c r="A297" s="118">
        <f ca="1">'патриотика0,3625'!A329</f>
        <v>0</v>
      </c>
      <c r="B297" s="78" t="s">
        <v>82</v>
      </c>
      <c r="C297" s="78">
        <v>63</v>
      </c>
      <c r="D297" s="161">
        <f>PRODUCT(Лист1!G100,$A$174)</f>
        <v>0.27500000000000002</v>
      </c>
      <c r="E297" s="324">
        <f>Лист1!H100</f>
        <v>0</v>
      </c>
      <c r="F297" s="305">
        <f t="shared" si="14"/>
        <v>0</v>
      </c>
      <c r="G297" s="160"/>
      <c r="H297" s="6"/>
      <c r="I297" s="6"/>
      <c r="J297" s="133"/>
      <c r="K297" s="106"/>
      <c r="L297" s="134"/>
    </row>
    <row r="298" spans="1:12" ht="15.75" hidden="1" x14ac:dyDescent="0.25">
      <c r="A298" s="118">
        <f ca="1">'патриотика0,3625'!A330</f>
        <v>0</v>
      </c>
      <c r="B298" s="78" t="s">
        <v>82</v>
      </c>
      <c r="C298" s="78">
        <v>64</v>
      </c>
      <c r="D298" s="161">
        <f>PRODUCT(Лист1!G101,$A$174)</f>
        <v>0.27500000000000002</v>
      </c>
      <c r="E298" s="324">
        <f>Лист1!H101</f>
        <v>0</v>
      </c>
      <c r="F298" s="305">
        <f t="shared" si="14"/>
        <v>0</v>
      </c>
      <c r="G298" s="160"/>
      <c r="H298" s="6"/>
      <c r="I298" s="6"/>
      <c r="J298" s="133"/>
      <c r="K298" s="106"/>
      <c r="L298" s="134"/>
    </row>
    <row r="299" spans="1:12" ht="15.75" hidden="1" x14ac:dyDescent="0.25">
      <c r="A299" s="118">
        <f ca="1">'патриотика0,3625'!A331</f>
        <v>0</v>
      </c>
      <c r="B299" s="78" t="s">
        <v>82</v>
      </c>
      <c r="C299" s="78">
        <v>65</v>
      </c>
      <c r="D299" s="161">
        <f>PRODUCT(Лист1!G102,$A$174)</f>
        <v>0.27500000000000002</v>
      </c>
      <c r="E299" s="324">
        <f>Лист1!H102</f>
        <v>0</v>
      </c>
      <c r="F299" s="305">
        <f t="shared" si="14"/>
        <v>0</v>
      </c>
      <c r="G299" s="160"/>
      <c r="H299" s="6"/>
      <c r="I299" s="6"/>
      <c r="J299" s="133"/>
      <c r="K299" s="106"/>
      <c r="L299" s="134"/>
    </row>
    <row r="300" spans="1:12" ht="15.75" hidden="1" x14ac:dyDescent="0.25">
      <c r="A300" s="118">
        <f ca="1">'патриотика0,3625'!A332</f>
        <v>0</v>
      </c>
      <c r="B300" s="78" t="s">
        <v>82</v>
      </c>
      <c r="C300" s="78">
        <v>66</v>
      </c>
      <c r="D300" s="161">
        <f>PRODUCT(Лист1!G103,$A$174)</f>
        <v>0.27500000000000002</v>
      </c>
      <c r="E300" s="324">
        <f>Лист1!H103</f>
        <v>0</v>
      </c>
      <c r="F300" s="305">
        <f t="shared" si="14"/>
        <v>0</v>
      </c>
      <c r="G300" s="160"/>
      <c r="H300" s="6"/>
      <c r="I300" s="6"/>
      <c r="J300" s="133"/>
      <c r="K300" s="106"/>
      <c r="L300" s="134"/>
    </row>
    <row r="301" spans="1:12" ht="15.75" hidden="1" x14ac:dyDescent="0.25">
      <c r="A301" s="118">
        <f ca="1">'патриотика0,3625'!A333</f>
        <v>0</v>
      </c>
      <c r="B301" s="78" t="s">
        <v>82</v>
      </c>
      <c r="C301" s="78">
        <v>67</v>
      </c>
      <c r="D301" s="161">
        <f>PRODUCT(Лист1!G104,$A$174)</f>
        <v>0.27500000000000002</v>
      </c>
      <c r="E301" s="324">
        <f>Лист1!H104</f>
        <v>0</v>
      </c>
      <c r="F301" s="305">
        <f t="shared" si="14"/>
        <v>0</v>
      </c>
      <c r="G301" s="160"/>
      <c r="H301" s="6"/>
      <c r="I301" s="6"/>
      <c r="J301" s="133"/>
      <c r="K301" s="106"/>
      <c r="L301" s="134"/>
    </row>
    <row r="302" spans="1:12" ht="15.75" hidden="1" x14ac:dyDescent="0.25">
      <c r="A302" s="118">
        <f ca="1">'патриотика0,3625'!A334</f>
        <v>0</v>
      </c>
      <c r="B302" s="78" t="s">
        <v>82</v>
      </c>
      <c r="C302" s="78">
        <v>68</v>
      </c>
      <c r="D302" s="161">
        <f>PRODUCT(Лист1!G105,$A$174)</f>
        <v>0.27500000000000002</v>
      </c>
      <c r="E302" s="324">
        <f>Лист1!H105</f>
        <v>0</v>
      </c>
      <c r="F302" s="305">
        <f t="shared" si="14"/>
        <v>0</v>
      </c>
      <c r="G302" s="160"/>
      <c r="H302" s="6"/>
      <c r="I302" s="6"/>
      <c r="J302" s="133"/>
      <c r="K302" s="106"/>
      <c r="L302" s="134"/>
    </row>
    <row r="303" spans="1:12" ht="15.75" hidden="1" x14ac:dyDescent="0.25">
      <c r="A303" s="118">
        <f ca="1">'патриотика0,3625'!A335</f>
        <v>0</v>
      </c>
      <c r="B303" s="78" t="s">
        <v>82</v>
      </c>
      <c r="C303" s="78">
        <v>69</v>
      </c>
      <c r="D303" s="161">
        <f>PRODUCT(Лист1!G106,$A$174)</f>
        <v>0.27500000000000002</v>
      </c>
      <c r="E303" s="324">
        <f>Лист1!H106</f>
        <v>0</v>
      </c>
      <c r="F303" s="305">
        <f t="shared" si="14"/>
        <v>0</v>
      </c>
      <c r="G303" s="160"/>
      <c r="H303" s="6"/>
      <c r="I303" s="6"/>
      <c r="J303" s="133"/>
      <c r="K303" s="106"/>
      <c r="L303" s="134"/>
    </row>
    <row r="304" spans="1:12" ht="15.75" hidden="1" x14ac:dyDescent="0.25">
      <c r="A304" s="118">
        <f ca="1">'патриотика0,3625'!A336</f>
        <v>0</v>
      </c>
      <c r="B304" s="78" t="s">
        <v>82</v>
      </c>
      <c r="C304" s="78">
        <v>70</v>
      </c>
      <c r="D304" s="161">
        <f>PRODUCT(Лист1!G107,$A$174)</f>
        <v>0.27500000000000002</v>
      </c>
      <c r="E304" s="324">
        <f>Лист1!H107</f>
        <v>0</v>
      </c>
      <c r="F304" s="305">
        <f t="shared" si="14"/>
        <v>0</v>
      </c>
      <c r="G304" s="160"/>
      <c r="H304" s="6"/>
      <c r="I304" s="6"/>
      <c r="J304" s="133"/>
      <c r="K304" s="106"/>
      <c r="L304" s="134"/>
    </row>
    <row r="305" spans="1:12" ht="15.75" hidden="1" x14ac:dyDescent="0.25">
      <c r="A305" s="118">
        <f ca="1">'патриотика0,3625'!A337</f>
        <v>0</v>
      </c>
      <c r="B305" s="78" t="s">
        <v>82</v>
      </c>
      <c r="C305" s="78">
        <v>71</v>
      </c>
      <c r="D305" s="161">
        <f>PRODUCT(Лист1!G108,$A$174)</f>
        <v>0.27500000000000002</v>
      </c>
      <c r="E305" s="324">
        <f>Лист1!H108</f>
        <v>0</v>
      </c>
      <c r="F305" s="305">
        <f t="shared" si="14"/>
        <v>0</v>
      </c>
      <c r="G305" s="160"/>
      <c r="H305" s="6"/>
      <c r="I305" s="6"/>
      <c r="J305" s="133"/>
      <c r="K305" s="106"/>
      <c r="L305" s="134"/>
    </row>
    <row r="306" spans="1:12" ht="15.75" hidden="1" x14ac:dyDescent="0.25">
      <c r="A306" s="118">
        <f ca="1">'патриотика0,3625'!A338</f>
        <v>0</v>
      </c>
      <c r="B306" s="78" t="s">
        <v>82</v>
      </c>
      <c r="C306" s="78">
        <v>72</v>
      </c>
      <c r="D306" s="161">
        <f>PRODUCT(Лист1!G109,$A$174)</f>
        <v>0.27500000000000002</v>
      </c>
      <c r="E306" s="324">
        <f>Лист1!H109</f>
        <v>0</v>
      </c>
      <c r="F306" s="305">
        <f t="shared" si="14"/>
        <v>0</v>
      </c>
      <c r="G306" s="160"/>
      <c r="H306" s="6"/>
      <c r="I306" s="6"/>
      <c r="J306" s="133"/>
      <c r="K306" s="106"/>
      <c r="L306" s="134"/>
    </row>
    <row r="307" spans="1:12" ht="15.75" hidden="1" x14ac:dyDescent="0.25">
      <c r="A307" s="118">
        <f ca="1">'патриотика0,3625'!A339</f>
        <v>0</v>
      </c>
      <c r="B307" s="78" t="s">
        <v>82</v>
      </c>
      <c r="C307" s="78">
        <v>73</v>
      </c>
      <c r="D307" s="161">
        <f>PRODUCT(Лист1!G110,$A$174)</f>
        <v>0.27500000000000002</v>
      </c>
      <c r="E307" s="324">
        <f>Лист1!H110</f>
        <v>0</v>
      </c>
      <c r="F307" s="305">
        <f t="shared" si="14"/>
        <v>0</v>
      </c>
      <c r="G307" s="160"/>
      <c r="H307" s="6"/>
      <c r="I307" s="6"/>
      <c r="J307" s="133"/>
      <c r="K307" s="106"/>
      <c r="L307" s="134"/>
    </row>
    <row r="308" spans="1:12" ht="15.75" hidden="1" x14ac:dyDescent="0.25">
      <c r="A308" s="118">
        <f ca="1">'патриотика0,3625'!A340</f>
        <v>0</v>
      </c>
      <c r="B308" s="78" t="s">
        <v>82</v>
      </c>
      <c r="C308" s="78">
        <v>74</v>
      </c>
      <c r="D308" s="161">
        <f>PRODUCT(Лист1!G111,$A$174)</f>
        <v>0.27500000000000002</v>
      </c>
      <c r="E308" s="324">
        <f>Лист1!H111</f>
        <v>0</v>
      </c>
      <c r="F308" s="305">
        <f t="shared" si="14"/>
        <v>0</v>
      </c>
      <c r="G308" s="160"/>
      <c r="H308" s="6"/>
      <c r="I308" s="6"/>
      <c r="J308" s="133"/>
      <c r="K308" s="106"/>
      <c r="L308" s="134"/>
    </row>
    <row r="309" spans="1:12" ht="15.75" hidden="1" x14ac:dyDescent="0.25">
      <c r="A309" s="118">
        <f ca="1">'патриотика0,3625'!A341</f>
        <v>0</v>
      </c>
      <c r="B309" s="78" t="s">
        <v>82</v>
      </c>
      <c r="C309" s="78">
        <v>75</v>
      </c>
      <c r="D309" s="161">
        <f>PRODUCT(Лист1!G112,$A$174)</f>
        <v>0.27500000000000002</v>
      </c>
      <c r="E309" s="324">
        <f>Лист1!H112</f>
        <v>0</v>
      </c>
      <c r="F309" s="305">
        <f t="shared" si="14"/>
        <v>0</v>
      </c>
      <c r="G309" s="160"/>
      <c r="H309" s="6"/>
      <c r="I309" s="6"/>
      <c r="J309" s="133"/>
      <c r="K309" s="106"/>
      <c r="L309" s="134"/>
    </row>
    <row r="310" spans="1:12" ht="15.75" hidden="1" x14ac:dyDescent="0.25">
      <c r="A310" s="118">
        <f ca="1">'патриотика0,3625'!A342</f>
        <v>0</v>
      </c>
      <c r="B310" s="78" t="s">
        <v>82</v>
      </c>
      <c r="C310" s="78">
        <v>76</v>
      </c>
      <c r="D310" s="161">
        <f>PRODUCT(Лист1!G113,$A$174)</f>
        <v>0.27500000000000002</v>
      </c>
      <c r="E310" s="324">
        <f>Лист1!H113</f>
        <v>0</v>
      </c>
      <c r="F310" s="305">
        <f t="shared" si="14"/>
        <v>0</v>
      </c>
      <c r="G310" s="160"/>
      <c r="H310" s="6"/>
      <c r="I310" s="6"/>
      <c r="J310" s="133"/>
      <c r="K310" s="106"/>
      <c r="L310" s="134"/>
    </row>
    <row r="311" spans="1:12" ht="15.75" hidden="1" x14ac:dyDescent="0.25">
      <c r="A311" s="118">
        <f ca="1">'патриотика0,3625'!A343</f>
        <v>0</v>
      </c>
      <c r="B311" s="78" t="s">
        <v>82</v>
      </c>
      <c r="C311" s="78">
        <v>77</v>
      </c>
      <c r="D311" s="161">
        <f>PRODUCT(Лист1!G114,$A$174)</f>
        <v>0.27500000000000002</v>
      </c>
      <c r="E311" s="324">
        <f>Лист1!H114</f>
        <v>0</v>
      </c>
      <c r="F311" s="305">
        <f t="shared" si="14"/>
        <v>0</v>
      </c>
      <c r="G311" s="160"/>
      <c r="H311" s="6"/>
      <c r="I311" s="6"/>
      <c r="J311" s="133"/>
      <c r="K311" s="106"/>
      <c r="L311" s="134"/>
    </row>
    <row r="312" spans="1:12" ht="15.75" hidden="1" x14ac:dyDescent="0.25">
      <c r="A312" s="118">
        <f ca="1">'патриотика0,3625'!A344</f>
        <v>0</v>
      </c>
      <c r="B312" s="78" t="s">
        <v>82</v>
      </c>
      <c r="C312" s="78">
        <v>78</v>
      </c>
      <c r="D312" s="161">
        <f>PRODUCT(Лист1!G115,$A$174)</f>
        <v>0.27500000000000002</v>
      </c>
      <c r="E312" s="324">
        <f>Лист1!H115</f>
        <v>0</v>
      </c>
      <c r="F312" s="305">
        <f t="shared" si="14"/>
        <v>0</v>
      </c>
      <c r="G312" s="160"/>
      <c r="H312" s="6"/>
      <c r="I312" s="6"/>
      <c r="J312" s="133"/>
      <c r="K312" s="106"/>
      <c r="L312" s="134"/>
    </row>
    <row r="313" spans="1:12" ht="15.75" hidden="1" x14ac:dyDescent="0.25">
      <c r="A313" s="118">
        <f ca="1">'патриотика0,3625'!A345</f>
        <v>0</v>
      </c>
      <c r="B313" s="78" t="s">
        <v>82</v>
      </c>
      <c r="C313" s="78">
        <v>79</v>
      </c>
      <c r="D313" s="161">
        <f>PRODUCT(Лист1!G116,$A$174)</f>
        <v>0.27500000000000002</v>
      </c>
      <c r="E313" s="324">
        <f>Лист1!H116</f>
        <v>0</v>
      </c>
      <c r="F313" s="305">
        <f t="shared" si="14"/>
        <v>0</v>
      </c>
      <c r="G313" s="160"/>
      <c r="H313" s="6"/>
      <c r="I313" s="6"/>
      <c r="J313" s="133"/>
      <c r="K313" s="106"/>
      <c r="L313" s="134"/>
    </row>
    <row r="314" spans="1:12" ht="15.75" hidden="1" x14ac:dyDescent="0.25">
      <c r="A314" s="118">
        <f ca="1">'патриотика0,3625'!A346</f>
        <v>0</v>
      </c>
      <c r="B314" s="78" t="s">
        <v>82</v>
      </c>
      <c r="C314" s="78">
        <v>80</v>
      </c>
      <c r="D314" s="161">
        <f>PRODUCT(Лист1!G117,$A$174)</f>
        <v>0.27500000000000002</v>
      </c>
      <c r="E314" s="324">
        <f>Лист1!H117</f>
        <v>0</v>
      </c>
      <c r="F314" s="305">
        <f t="shared" ref="F314:F377" si="15">D314*E314</f>
        <v>0</v>
      </c>
      <c r="G314" s="160"/>
      <c r="H314" s="6"/>
      <c r="I314" s="6"/>
      <c r="J314" s="133"/>
      <c r="K314" s="106"/>
      <c r="L314" s="134"/>
    </row>
    <row r="315" spans="1:12" ht="15.75" hidden="1" x14ac:dyDescent="0.25">
      <c r="A315" s="118">
        <f ca="1">'патриотика0,3625'!A347</f>
        <v>0</v>
      </c>
      <c r="B315" s="78" t="s">
        <v>82</v>
      </c>
      <c r="C315" s="78">
        <v>81</v>
      </c>
      <c r="D315" s="161">
        <f>PRODUCT(Лист1!G118,$A$174)</f>
        <v>0.27500000000000002</v>
      </c>
      <c r="E315" s="324">
        <f>Лист1!H118</f>
        <v>0</v>
      </c>
      <c r="F315" s="305">
        <f t="shared" si="15"/>
        <v>0</v>
      </c>
      <c r="G315" s="160"/>
      <c r="H315" s="6"/>
      <c r="I315" s="6"/>
      <c r="J315" s="133"/>
      <c r="K315" s="106"/>
      <c r="L315" s="134"/>
    </row>
    <row r="316" spans="1:12" ht="15.75" hidden="1" x14ac:dyDescent="0.25">
      <c r="A316" s="118">
        <f ca="1">'патриотика0,3625'!A348</f>
        <v>0</v>
      </c>
      <c r="B316" s="78" t="s">
        <v>82</v>
      </c>
      <c r="C316" s="78">
        <v>82</v>
      </c>
      <c r="D316" s="161">
        <f>PRODUCT(Лист1!G119,$A$174)</f>
        <v>0.27500000000000002</v>
      </c>
      <c r="E316" s="324">
        <f>Лист1!H119</f>
        <v>0</v>
      </c>
      <c r="F316" s="305">
        <f t="shared" si="15"/>
        <v>0</v>
      </c>
      <c r="G316" s="160"/>
      <c r="H316" s="6"/>
      <c r="I316" s="6"/>
      <c r="J316" s="133"/>
      <c r="K316" s="106"/>
      <c r="L316" s="134"/>
    </row>
    <row r="317" spans="1:12" ht="15.75" hidden="1" x14ac:dyDescent="0.25">
      <c r="A317" s="118">
        <f ca="1">'патриотика0,3625'!A349</f>
        <v>0</v>
      </c>
      <c r="B317" s="78" t="s">
        <v>82</v>
      </c>
      <c r="C317" s="78">
        <v>83</v>
      </c>
      <c r="D317" s="161">
        <f>PRODUCT(Лист1!G120,$A$174)</f>
        <v>0.27500000000000002</v>
      </c>
      <c r="E317" s="324">
        <f>Лист1!H120</f>
        <v>0</v>
      </c>
      <c r="F317" s="305">
        <f t="shared" si="15"/>
        <v>0</v>
      </c>
      <c r="G317" s="160"/>
      <c r="H317" s="6"/>
      <c r="I317" s="6"/>
      <c r="J317" s="133"/>
      <c r="K317" s="106"/>
      <c r="L317" s="134"/>
    </row>
    <row r="318" spans="1:12" ht="15.75" hidden="1" x14ac:dyDescent="0.25">
      <c r="A318" s="118">
        <f ca="1">'патриотика0,3625'!A350</f>
        <v>0</v>
      </c>
      <c r="B318" s="78" t="s">
        <v>82</v>
      </c>
      <c r="C318" s="78">
        <v>84</v>
      </c>
      <c r="D318" s="161">
        <f>PRODUCT(Лист1!G121,$A$174)</f>
        <v>0.27500000000000002</v>
      </c>
      <c r="E318" s="324">
        <f>Лист1!H121</f>
        <v>0</v>
      </c>
      <c r="F318" s="305">
        <f t="shared" si="15"/>
        <v>0</v>
      </c>
      <c r="G318" s="160"/>
      <c r="H318" s="6"/>
      <c r="I318" s="6"/>
      <c r="J318" s="133"/>
      <c r="K318" s="106"/>
      <c r="L318" s="134"/>
    </row>
    <row r="319" spans="1:12" ht="15.75" hidden="1" x14ac:dyDescent="0.25">
      <c r="A319" s="118">
        <f ca="1">'патриотика0,3625'!A351</f>
        <v>0</v>
      </c>
      <c r="B319" s="78" t="s">
        <v>82</v>
      </c>
      <c r="C319" s="78">
        <v>85</v>
      </c>
      <c r="D319" s="161">
        <f>PRODUCT(Лист1!G122,$A$174)</f>
        <v>0.27500000000000002</v>
      </c>
      <c r="E319" s="324">
        <f>Лист1!H122</f>
        <v>0</v>
      </c>
      <c r="F319" s="305">
        <f t="shared" si="15"/>
        <v>0</v>
      </c>
      <c r="G319" s="160"/>
      <c r="H319" s="6"/>
      <c r="I319" s="6"/>
      <c r="J319" s="133"/>
      <c r="K319" s="106"/>
      <c r="L319" s="134"/>
    </row>
    <row r="320" spans="1:12" ht="15.75" hidden="1" x14ac:dyDescent="0.25">
      <c r="A320" s="118">
        <f ca="1">'патриотика0,3625'!A352</f>
        <v>0</v>
      </c>
      <c r="B320" s="78" t="s">
        <v>82</v>
      </c>
      <c r="C320" s="78">
        <v>86</v>
      </c>
      <c r="D320" s="161">
        <f>PRODUCT(Лист1!G123,$A$174)</f>
        <v>0.27500000000000002</v>
      </c>
      <c r="E320" s="324">
        <f>Лист1!H123</f>
        <v>0</v>
      </c>
      <c r="F320" s="305">
        <f t="shared" si="15"/>
        <v>0</v>
      </c>
      <c r="G320" s="160"/>
      <c r="H320" s="6"/>
      <c r="I320" s="6"/>
      <c r="J320" s="133"/>
      <c r="K320" s="106"/>
      <c r="L320" s="134"/>
    </row>
    <row r="321" spans="1:12" ht="15.75" hidden="1" x14ac:dyDescent="0.25">
      <c r="A321" s="118">
        <f ca="1">'патриотика0,3625'!A353</f>
        <v>0</v>
      </c>
      <c r="B321" s="78" t="s">
        <v>82</v>
      </c>
      <c r="C321" s="78">
        <v>87</v>
      </c>
      <c r="D321" s="161">
        <f>PRODUCT(Лист1!G124,$A$174)</f>
        <v>0.27500000000000002</v>
      </c>
      <c r="E321" s="324">
        <f>Лист1!H124</f>
        <v>0</v>
      </c>
      <c r="F321" s="305">
        <f t="shared" si="15"/>
        <v>0</v>
      </c>
      <c r="G321" s="160"/>
      <c r="H321" s="6"/>
      <c r="I321" s="6"/>
      <c r="J321" s="133"/>
      <c r="K321" s="106"/>
      <c r="L321" s="134"/>
    </row>
    <row r="322" spans="1:12" ht="15.75" hidden="1" x14ac:dyDescent="0.25">
      <c r="A322" s="118">
        <f ca="1">'патриотика0,3625'!A354</f>
        <v>0</v>
      </c>
      <c r="B322" s="78" t="s">
        <v>82</v>
      </c>
      <c r="C322" s="78">
        <v>88</v>
      </c>
      <c r="D322" s="161">
        <f>PRODUCT(Лист1!G125,$A$174)</f>
        <v>0.27500000000000002</v>
      </c>
      <c r="E322" s="324">
        <f>Лист1!H125</f>
        <v>0</v>
      </c>
      <c r="F322" s="305">
        <f t="shared" si="15"/>
        <v>0</v>
      </c>
      <c r="G322" s="160"/>
      <c r="H322" s="6"/>
      <c r="I322" s="6"/>
      <c r="J322" s="133"/>
      <c r="K322" s="108"/>
      <c r="L322" s="134"/>
    </row>
    <row r="323" spans="1:12" ht="15.75" hidden="1" x14ac:dyDescent="0.25">
      <c r="A323" s="118">
        <f ca="1">'патриотика0,3625'!A355</f>
        <v>0</v>
      </c>
      <c r="B323" s="78" t="s">
        <v>82</v>
      </c>
      <c r="C323" s="78">
        <v>89</v>
      </c>
      <c r="D323" s="161">
        <f>PRODUCT(Лист1!G126,$A$174)</f>
        <v>0.27500000000000002</v>
      </c>
      <c r="E323" s="324">
        <f>Лист1!H126</f>
        <v>0</v>
      </c>
      <c r="F323" s="305">
        <f t="shared" si="15"/>
        <v>0</v>
      </c>
      <c r="G323" s="160"/>
      <c r="H323" s="6"/>
      <c r="I323" s="6"/>
      <c r="J323" s="133"/>
      <c r="K323" s="108"/>
      <c r="L323" s="134"/>
    </row>
    <row r="324" spans="1:12" ht="15.75" hidden="1" x14ac:dyDescent="0.25">
      <c r="A324" s="118">
        <f ca="1">'патриотика0,3625'!A356</f>
        <v>0</v>
      </c>
      <c r="B324" s="78" t="s">
        <v>82</v>
      </c>
      <c r="C324" s="78">
        <v>90</v>
      </c>
      <c r="D324" s="161">
        <f>PRODUCT(Лист1!G127,$A$174)</f>
        <v>0.27500000000000002</v>
      </c>
      <c r="E324" s="324">
        <f>Лист1!H127</f>
        <v>0</v>
      </c>
      <c r="F324" s="305">
        <f t="shared" si="15"/>
        <v>0</v>
      </c>
      <c r="G324" s="160"/>
      <c r="H324" s="6"/>
      <c r="I324" s="6"/>
      <c r="J324" s="133"/>
      <c r="K324" s="108"/>
      <c r="L324" s="134"/>
    </row>
    <row r="325" spans="1:12" ht="15.75" hidden="1" x14ac:dyDescent="0.25">
      <c r="A325" s="118">
        <f ca="1">'патриотика0,3625'!A357</f>
        <v>0</v>
      </c>
      <c r="B325" s="78" t="s">
        <v>82</v>
      </c>
      <c r="C325" s="78">
        <v>91</v>
      </c>
      <c r="D325" s="161">
        <f>PRODUCT(Лист1!G128,$A$174)</f>
        <v>0.27500000000000002</v>
      </c>
      <c r="E325" s="324">
        <f>Лист1!H128</f>
        <v>0</v>
      </c>
      <c r="F325" s="305">
        <f t="shared" si="15"/>
        <v>0</v>
      </c>
      <c r="G325" s="160"/>
      <c r="H325" s="6"/>
      <c r="I325" s="6"/>
      <c r="J325" s="133"/>
      <c r="K325" s="108"/>
      <c r="L325" s="134"/>
    </row>
    <row r="326" spans="1:12" ht="15.75" hidden="1" x14ac:dyDescent="0.25">
      <c r="A326" s="118">
        <f ca="1">'патриотика0,3625'!A358</f>
        <v>0</v>
      </c>
      <c r="B326" s="78" t="s">
        <v>82</v>
      </c>
      <c r="C326" s="78">
        <v>92</v>
      </c>
      <c r="D326" s="161">
        <f>PRODUCT(Лист1!G129,$A$174)</f>
        <v>0.27500000000000002</v>
      </c>
      <c r="E326" s="324">
        <f>Лист1!H129</f>
        <v>0</v>
      </c>
      <c r="F326" s="305">
        <f t="shared" si="15"/>
        <v>0</v>
      </c>
      <c r="G326" s="160"/>
      <c r="H326" s="6"/>
      <c r="I326" s="6"/>
      <c r="J326" s="133"/>
      <c r="K326" s="108"/>
      <c r="L326" s="134"/>
    </row>
    <row r="327" spans="1:12" ht="15.75" hidden="1" x14ac:dyDescent="0.25">
      <c r="A327" s="118">
        <f ca="1">'патриотика0,3625'!A359</f>
        <v>0</v>
      </c>
      <c r="B327" s="78" t="s">
        <v>82</v>
      </c>
      <c r="C327" s="78">
        <v>93</v>
      </c>
      <c r="D327" s="161">
        <f>PRODUCT(Лист1!G130,$A$174)</f>
        <v>0.27500000000000002</v>
      </c>
      <c r="E327" s="324">
        <f>Лист1!H130</f>
        <v>0</v>
      </c>
      <c r="F327" s="305">
        <f t="shared" si="15"/>
        <v>0</v>
      </c>
      <c r="G327" s="160"/>
      <c r="H327" s="6"/>
      <c r="I327" s="6"/>
      <c r="J327" s="133"/>
      <c r="K327" s="108"/>
      <c r="L327" s="134"/>
    </row>
    <row r="328" spans="1:12" ht="15.75" hidden="1" x14ac:dyDescent="0.25">
      <c r="A328" s="118">
        <f ca="1">'патриотика0,3625'!A360</f>
        <v>0</v>
      </c>
      <c r="B328" s="78" t="s">
        <v>82</v>
      </c>
      <c r="C328" s="78">
        <v>94</v>
      </c>
      <c r="D328" s="161">
        <f>PRODUCT(Лист1!G131,$A$174)</f>
        <v>0.27500000000000002</v>
      </c>
      <c r="E328" s="324">
        <f>Лист1!H131</f>
        <v>0</v>
      </c>
      <c r="F328" s="305">
        <f t="shared" si="15"/>
        <v>0</v>
      </c>
      <c r="G328" s="160"/>
      <c r="H328" s="6"/>
      <c r="I328" s="6"/>
      <c r="J328" s="133"/>
      <c r="K328" s="108"/>
      <c r="L328" s="134"/>
    </row>
    <row r="329" spans="1:12" ht="15.75" hidden="1" x14ac:dyDescent="0.25">
      <c r="A329" s="118">
        <f ca="1">'патриотика0,3625'!A361</f>
        <v>0</v>
      </c>
      <c r="B329" s="78" t="s">
        <v>82</v>
      </c>
      <c r="C329" s="78">
        <v>95</v>
      </c>
      <c r="D329" s="161">
        <f>PRODUCT(Лист1!G132,$A$174)</f>
        <v>0.27500000000000002</v>
      </c>
      <c r="E329" s="324">
        <f>Лист1!H132</f>
        <v>0</v>
      </c>
      <c r="F329" s="305">
        <f t="shared" si="15"/>
        <v>0</v>
      </c>
      <c r="G329" s="160"/>
      <c r="H329" s="6"/>
      <c r="I329" s="6"/>
      <c r="J329" s="133"/>
      <c r="K329" s="108"/>
      <c r="L329" s="134"/>
    </row>
    <row r="330" spans="1:12" ht="15.75" hidden="1" x14ac:dyDescent="0.25">
      <c r="A330" s="118">
        <f ca="1">'патриотика0,3625'!A362</f>
        <v>0</v>
      </c>
      <c r="B330" s="78" t="s">
        <v>82</v>
      </c>
      <c r="C330" s="78">
        <v>96</v>
      </c>
      <c r="D330" s="161">
        <f>PRODUCT(Лист1!G133,$A$174)</f>
        <v>0.27500000000000002</v>
      </c>
      <c r="E330" s="324">
        <f>Лист1!H133</f>
        <v>0</v>
      </c>
      <c r="F330" s="305">
        <f t="shared" si="15"/>
        <v>0</v>
      </c>
      <c r="G330" s="160"/>
      <c r="H330" s="6"/>
      <c r="I330" s="6"/>
      <c r="J330" s="133"/>
      <c r="K330" s="108"/>
      <c r="L330" s="134"/>
    </row>
    <row r="331" spans="1:12" ht="15.75" hidden="1" x14ac:dyDescent="0.25">
      <c r="A331" s="118">
        <f ca="1">'патриотика0,3625'!A363</f>
        <v>0</v>
      </c>
      <c r="B331" s="78" t="s">
        <v>82</v>
      </c>
      <c r="C331" s="78">
        <v>97</v>
      </c>
      <c r="D331" s="161">
        <f>PRODUCT(Лист1!G134,$A$174)</f>
        <v>0.27500000000000002</v>
      </c>
      <c r="E331" s="324">
        <f>Лист1!H134</f>
        <v>0</v>
      </c>
      <c r="F331" s="305">
        <f t="shared" si="15"/>
        <v>0</v>
      </c>
      <c r="G331" s="160"/>
      <c r="H331" s="6"/>
      <c r="I331" s="6"/>
      <c r="J331" s="133"/>
      <c r="K331" s="108"/>
      <c r="L331" s="134"/>
    </row>
    <row r="332" spans="1:12" ht="15.75" hidden="1" x14ac:dyDescent="0.25">
      <c r="A332" s="118">
        <f ca="1">'патриотика0,3625'!A364</f>
        <v>0</v>
      </c>
      <c r="B332" s="78" t="s">
        <v>82</v>
      </c>
      <c r="C332" s="78">
        <v>98</v>
      </c>
      <c r="D332" s="161">
        <f>PRODUCT(Лист1!G135,$A$174)</f>
        <v>0.27500000000000002</v>
      </c>
      <c r="E332" s="324">
        <f>Лист1!H135</f>
        <v>0</v>
      </c>
      <c r="F332" s="305">
        <f t="shared" si="15"/>
        <v>0</v>
      </c>
      <c r="G332" s="160"/>
      <c r="H332" s="6"/>
      <c r="I332" s="6"/>
      <c r="J332" s="133"/>
      <c r="K332" s="108"/>
      <c r="L332" s="134"/>
    </row>
    <row r="333" spans="1:12" ht="15.75" hidden="1" x14ac:dyDescent="0.25">
      <c r="A333" s="118">
        <f ca="1">'патриотика0,3625'!A365</f>
        <v>0</v>
      </c>
      <c r="B333" s="78" t="s">
        <v>82</v>
      </c>
      <c r="C333" s="78">
        <v>99</v>
      </c>
      <c r="D333" s="161">
        <f>PRODUCT(Лист1!G136,$A$174)</f>
        <v>0.27500000000000002</v>
      </c>
      <c r="E333" s="324">
        <f>Лист1!H136</f>
        <v>0</v>
      </c>
      <c r="F333" s="305">
        <f t="shared" si="15"/>
        <v>0</v>
      </c>
      <c r="G333" s="160"/>
      <c r="H333" s="6"/>
      <c r="I333" s="6"/>
      <c r="J333" s="133"/>
      <c r="K333" s="108"/>
      <c r="L333" s="134"/>
    </row>
    <row r="334" spans="1:12" ht="15.75" hidden="1" x14ac:dyDescent="0.25">
      <c r="A334" s="118">
        <f ca="1">'патриотика0,3625'!A366</f>
        <v>0</v>
      </c>
      <c r="B334" s="78" t="s">
        <v>82</v>
      </c>
      <c r="C334" s="78">
        <v>100</v>
      </c>
      <c r="D334" s="161">
        <f>PRODUCT(Лист1!G137,$A$174)</f>
        <v>0.27500000000000002</v>
      </c>
      <c r="E334" s="324">
        <f>Лист1!H137</f>
        <v>0</v>
      </c>
      <c r="F334" s="305">
        <f t="shared" si="15"/>
        <v>0</v>
      </c>
      <c r="G334" s="160"/>
      <c r="H334" s="6"/>
      <c r="I334" s="6"/>
      <c r="J334" s="133"/>
      <c r="K334" s="108"/>
      <c r="L334" s="134"/>
    </row>
    <row r="335" spans="1:12" ht="15.75" hidden="1" x14ac:dyDescent="0.25">
      <c r="A335" s="118">
        <f ca="1">'патриотика0,3625'!A367</f>
        <v>0</v>
      </c>
      <c r="B335" s="78" t="s">
        <v>82</v>
      </c>
      <c r="C335" s="78">
        <v>101</v>
      </c>
      <c r="D335" s="161">
        <f>PRODUCT(Лист1!G138,$A$174)</f>
        <v>0.27500000000000002</v>
      </c>
      <c r="E335" s="324">
        <f>Лист1!H138</f>
        <v>0</v>
      </c>
      <c r="F335" s="305">
        <f t="shared" si="15"/>
        <v>0</v>
      </c>
      <c r="G335" s="160"/>
      <c r="H335" s="6"/>
      <c r="I335" s="6"/>
      <c r="J335" s="133"/>
      <c r="K335" s="108"/>
      <c r="L335" s="134"/>
    </row>
    <row r="336" spans="1:12" ht="15.75" hidden="1" x14ac:dyDescent="0.25">
      <c r="A336" s="118">
        <f ca="1">'патриотика0,3625'!A368</f>
        <v>0</v>
      </c>
      <c r="B336" s="78" t="s">
        <v>82</v>
      </c>
      <c r="C336" s="78">
        <v>102</v>
      </c>
      <c r="D336" s="161">
        <f>PRODUCT(Лист1!G139,$A$174)</f>
        <v>0.27500000000000002</v>
      </c>
      <c r="E336" s="324">
        <f>Лист1!H139</f>
        <v>0</v>
      </c>
      <c r="F336" s="305">
        <f t="shared" si="15"/>
        <v>0</v>
      </c>
      <c r="G336" s="160"/>
      <c r="H336" s="6"/>
      <c r="I336" s="6"/>
      <c r="J336" s="133"/>
      <c r="K336" s="108"/>
      <c r="L336" s="134"/>
    </row>
    <row r="337" spans="1:12" ht="15.75" hidden="1" x14ac:dyDescent="0.25">
      <c r="A337" s="118">
        <f ca="1">'патриотика0,3625'!A369</f>
        <v>0</v>
      </c>
      <c r="B337" s="78" t="s">
        <v>82</v>
      </c>
      <c r="C337" s="78">
        <v>103</v>
      </c>
      <c r="D337" s="161">
        <f>PRODUCT(Лист1!G140,$A$174)</f>
        <v>0.27500000000000002</v>
      </c>
      <c r="E337" s="324">
        <f>Лист1!H140</f>
        <v>0</v>
      </c>
      <c r="F337" s="305">
        <f t="shared" si="15"/>
        <v>0</v>
      </c>
      <c r="G337" s="160"/>
      <c r="H337" s="6"/>
      <c r="I337" s="6"/>
      <c r="J337" s="133"/>
      <c r="K337" s="108"/>
      <c r="L337" s="134"/>
    </row>
    <row r="338" spans="1:12" ht="15.75" hidden="1" x14ac:dyDescent="0.25">
      <c r="A338" s="118">
        <f ca="1">'патриотика0,3625'!A370</f>
        <v>0</v>
      </c>
      <c r="B338" s="78" t="s">
        <v>82</v>
      </c>
      <c r="C338" s="78">
        <v>104</v>
      </c>
      <c r="D338" s="161">
        <f>PRODUCT(Лист1!G141,$A$174)</f>
        <v>0.27500000000000002</v>
      </c>
      <c r="E338" s="324">
        <f>Лист1!H141</f>
        <v>0</v>
      </c>
      <c r="F338" s="305">
        <f t="shared" si="15"/>
        <v>0</v>
      </c>
      <c r="G338" s="160"/>
      <c r="H338" s="6"/>
      <c r="I338" s="6"/>
      <c r="J338" s="133"/>
      <c r="K338" s="108"/>
      <c r="L338" s="134"/>
    </row>
    <row r="339" spans="1:12" ht="15.75" hidden="1" x14ac:dyDescent="0.25">
      <c r="A339" s="118">
        <f ca="1">'патриотика0,3625'!A371</f>
        <v>0</v>
      </c>
      <c r="B339" s="78" t="s">
        <v>82</v>
      </c>
      <c r="C339" s="78">
        <v>105</v>
      </c>
      <c r="D339" s="161">
        <f>PRODUCT(Лист1!G142,$A$174)</f>
        <v>0.27500000000000002</v>
      </c>
      <c r="E339" s="324">
        <f>Лист1!H142</f>
        <v>0</v>
      </c>
      <c r="F339" s="305">
        <f t="shared" si="15"/>
        <v>0</v>
      </c>
      <c r="G339" s="160"/>
      <c r="H339" s="6"/>
      <c r="I339" s="6"/>
      <c r="J339" s="133"/>
      <c r="K339" s="108"/>
      <c r="L339" s="134"/>
    </row>
    <row r="340" spans="1:12" ht="15.75" hidden="1" x14ac:dyDescent="0.25">
      <c r="A340" s="118">
        <f ca="1">'патриотика0,3625'!A372</f>
        <v>0</v>
      </c>
      <c r="B340" s="78" t="s">
        <v>82</v>
      </c>
      <c r="C340" s="78">
        <v>106</v>
      </c>
      <c r="D340" s="161">
        <f>PRODUCT(Лист1!G143,$A$174)</f>
        <v>0.27500000000000002</v>
      </c>
      <c r="E340" s="324">
        <f>Лист1!H143</f>
        <v>0</v>
      </c>
      <c r="F340" s="305">
        <f t="shared" si="15"/>
        <v>0</v>
      </c>
      <c r="G340" s="160"/>
      <c r="H340" s="6"/>
      <c r="I340" s="6"/>
      <c r="J340" s="133"/>
      <c r="K340" s="108"/>
      <c r="L340" s="134"/>
    </row>
    <row r="341" spans="1:12" ht="15.75" hidden="1" x14ac:dyDescent="0.25">
      <c r="A341" s="118">
        <f ca="1">'патриотика0,3625'!A373</f>
        <v>0</v>
      </c>
      <c r="B341" s="78" t="s">
        <v>82</v>
      </c>
      <c r="C341" s="78">
        <v>107</v>
      </c>
      <c r="D341" s="161">
        <f>PRODUCT(Лист1!G144,$A$174)</f>
        <v>0.27500000000000002</v>
      </c>
      <c r="E341" s="324">
        <f>Лист1!H144</f>
        <v>0</v>
      </c>
      <c r="F341" s="305">
        <f t="shared" si="15"/>
        <v>0</v>
      </c>
      <c r="G341" s="160"/>
      <c r="H341" s="6"/>
      <c r="I341" s="6"/>
      <c r="J341" s="133"/>
      <c r="K341" s="108"/>
      <c r="L341" s="134"/>
    </row>
    <row r="342" spans="1:12" ht="15.75" hidden="1" x14ac:dyDescent="0.25">
      <c r="A342" s="118">
        <f ca="1">'патриотика0,3625'!A374</f>
        <v>0</v>
      </c>
      <c r="B342" s="78" t="s">
        <v>82</v>
      </c>
      <c r="C342" s="78">
        <v>108</v>
      </c>
      <c r="D342" s="161">
        <f>PRODUCT(Лист1!G145,$A$174)</f>
        <v>0.27500000000000002</v>
      </c>
      <c r="E342" s="324">
        <f>Лист1!H145</f>
        <v>0</v>
      </c>
      <c r="F342" s="305">
        <f t="shared" si="15"/>
        <v>0</v>
      </c>
      <c r="G342" s="160"/>
      <c r="H342" s="6"/>
      <c r="I342" s="6"/>
      <c r="J342" s="133"/>
      <c r="K342" s="108"/>
      <c r="L342" s="134"/>
    </row>
    <row r="343" spans="1:12" ht="15.75" hidden="1" x14ac:dyDescent="0.25">
      <c r="A343" s="118">
        <f ca="1">'патриотика0,3625'!A375</f>
        <v>0</v>
      </c>
      <c r="B343" s="78" t="s">
        <v>82</v>
      </c>
      <c r="C343" s="78">
        <v>109</v>
      </c>
      <c r="D343" s="161">
        <f>PRODUCT(Лист1!G146,$A$174)</f>
        <v>0.27500000000000002</v>
      </c>
      <c r="E343" s="324">
        <f>Лист1!H146</f>
        <v>0</v>
      </c>
      <c r="F343" s="305">
        <f t="shared" si="15"/>
        <v>0</v>
      </c>
      <c r="G343" s="160"/>
      <c r="H343" s="6"/>
      <c r="I343" s="6"/>
      <c r="J343" s="133"/>
      <c r="K343" s="108"/>
      <c r="L343" s="134"/>
    </row>
    <row r="344" spans="1:12" ht="15.75" hidden="1" x14ac:dyDescent="0.25">
      <c r="A344" s="118">
        <f ca="1">'патриотика0,3625'!A376</f>
        <v>0</v>
      </c>
      <c r="B344" s="78" t="s">
        <v>82</v>
      </c>
      <c r="C344" s="78">
        <v>110</v>
      </c>
      <c r="D344" s="161">
        <f>PRODUCT(Лист1!G147,$A$174)</f>
        <v>0.27500000000000002</v>
      </c>
      <c r="E344" s="324">
        <f>Лист1!H147</f>
        <v>0</v>
      </c>
      <c r="F344" s="305">
        <f t="shared" si="15"/>
        <v>0</v>
      </c>
      <c r="G344" s="160"/>
      <c r="H344" s="6"/>
      <c r="I344" s="6"/>
      <c r="J344" s="133"/>
      <c r="K344" s="108"/>
      <c r="L344" s="134"/>
    </row>
    <row r="345" spans="1:12" ht="15.75" hidden="1" x14ac:dyDescent="0.25">
      <c r="A345" s="118">
        <f ca="1">'патриотика0,3625'!A377</f>
        <v>0</v>
      </c>
      <c r="B345" s="78" t="s">
        <v>82</v>
      </c>
      <c r="C345" s="78">
        <v>111</v>
      </c>
      <c r="D345" s="161">
        <f>PRODUCT(Лист1!G148,$A$174)</f>
        <v>0.27500000000000002</v>
      </c>
      <c r="E345" s="324">
        <f>Лист1!H148</f>
        <v>0</v>
      </c>
      <c r="F345" s="305">
        <f t="shared" si="15"/>
        <v>0</v>
      </c>
      <c r="G345" s="160"/>
      <c r="H345" s="6"/>
      <c r="I345" s="6"/>
      <c r="J345" s="133"/>
      <c r="K345" s="108"/>
      <c r="L345" s="134"/>
    </row>
    <row r="346" spans="1:12" ht="15.75" hidden="1" x14ac:dyDescent="0.25">
      <c r="A346" s="118">
        <f ca="1">'патриотика0,3625'!A378</f>
        <v>0</v>
      </c>
      <c r="B346" s="78" t="s">
        <v>82</v>
      </c>
      <c r="C346" s="207"/>
      <c r="D346" s="161">
        <f>PRODUCT(Лист1!G149,$A$174)</f>
        <v>0.27500000000000002</v>
      </c>
      <c r="E346" s="324">
        <f>Лист1!H149</f>
        <v>0</v>
      </c>
      <c r="F346" s="305">
        <f t="shared" si="15"/>
        <v>0</v>
      </c>
      <c r="G346" s="160"/>
      <c r="H346" s="6"/>
      <c r="I346" s="6"/>
      <c r="J346" s="133"/>
      <c r="K346" s="108"/>
      <c r="L346" s="134"/>
    </row>
    <row r="347" spans="1:12" ht="15.75" hidden="1" x14ac:dyDescent="0.25">
      <c r="A347" s="118">
        <f ca="1">'патриотика0,3625'!A379</f>
        <v>0</v>
      </c>
      <c r="B347" s="78" t="s">
        <v>82</v>
      </c>
      <c r="C347" s="207"/>
      <c r="D347" s="161">
        <f>PRODUCT(Лист1!G150,$A$174)</f>
        <v>0.27500000000000002</v>
      </c>
      <c r="E347" s="324">
        <f>Лист1!H150</f>
        <v>0</v>
      </c>
      <c r="F347" s="305">
        <f t="shared" si="15"/>
        <v>0</v>
      </c>
      <c r="G347" s="160"/>
      <c r="H347" s="6"/>
      <c r="I347" s="6"/>
      <c r="J347" s="133"/>
      <c r="K347" s="108"/>
      <c r="L347" s="134"/>
    </row>
    <row r="348" spans="1:12" ht="15.75" hidden="1" x14ac:dyDescent="0.25">
      <c r="A348" s="118">
        <f ca="1">'патриотика0,3625'!A380</f>
        <v>0</v>
      </c>
      <c r="B348" s="78" t="s">
        <v>82</v>
      </c>
      <c r="C348" s="207"/>
      <c r="D348" s="161">
        <f>PRODUCT(Лист1!G151,$A$174)</f>
        <v>0.27500000000000002</v>
      </c>
      <c r="E348" s="324">
        <f>Лист1!H151</f>
        <v>0</v>
      </c>
      <c r="F348" s="305">
        <f t="shared" si="15"/>
        <v>0</v>
      </c>
      <c r="G348" s="160"/>
      <c r="H348" s="6"/>
      <c r="I348" s="6"/>
      <c r="J348" s="133"/>
      <c r="K348" s="108"/>
      <c r="L348" s="134"/>
    </row>
    <row r="349" spans="1:12" ht="15.75" hidden="1" x14ac:dyDescent="0.25">
      <c r="A349" s="118">
        <f ca="1">'патриотика0,3625'!A381</f>
        <v>0</v>
      </c>
      <c r="B349" s="78" t="s">
        <v>82</v>
      </c>
      <c r="C349" s="207"/>
      <c r="D349" s="161">
        <f>PRODUCT(Лист1!G152,$A$174)</f>
        <v>0.27500000000000002</v>
      </c>
      <c r="E349" s="324">
        <f>Лист1!H152</f>
        <v>0</v>
      </c>
      <c r="F349" s="305">
        <f t="shared" si="15"/>
        <v>0</v>
      </c>
      <c r="G349" s="160"/>
      <c r="H349" s="6"/>
      <c r="I349" s="6"/>
      <c r="J349" s="133"/>
      <c r="K349" s="108"/>
      <c r="L349" s="134"/>
    </row>
    <row r="350" spans="1:12" ht="15.75" hidden="1" x14ac:dyDescent="0.25">
      <c r="A350" s="118">
        <f ca="1">'патриотика0,3625'!A382</f>
        <v>0</v>
      </c>
      <c r="B350" s="78" t="s">
        <v>82</v>
      </c>
      <c r="C350" s="207"/>
      <c r="D350" s="161">
        <f>PRODUCT(Лист1!G153,$A$174)</f>
        <v>0.27500000000000002</v>
      </c>
      <c r="E350" s="324">
        <f>Лист1!H153</f>
        <v>0</v>
      </c>
      <c r="F350" s="305">
        <f t="shared" si="15"/>
        <v>0</v>
      </c>
      <c r="G350" s="160"/>
      <c r="H350" s="6"/>
      <c r="I350" s="6"/>
      <c r="J350" s="133"/>
      <c r="K350" s="108"/>
      <c r="L350" s="134"/>
    </row>
    <row r="351" spans="1:12" ht="15.75" hidden="1" x14ac:dyDescent="0.25">
      <c r="A351" s="118">
        <f ca="1">'патриотика0,3625'!A383</f>
        <v>0</v>
      </c>
      <c r="B351" s="78" t="s">
        <v>82</v>
      </c>
      <c r="C351" s="207"/>
      <c r="D351" s="161">
        <f>PRODUCT(Лист1!G154,$A$174)</f>
        <v>0.27500000000000002</v>
      </c>
      <c r="E351" s="324">
        <f>Лист1!H154</f>
        <v>0</v>
      </c>
      <c r="F351" s="305">
        <f t="shared" si="15"/>
        <v>0</v>
      </c>
      <c r="G351" s="160"/>
      <c r="H351" s="6"/>
      <c r="I351" s="6"/>
      <c r="J351" s="133"/>
      <c r="K351" s="108"/>
      <c r="L351" s="134"/>
    </row>
    <row r="352" spans="1:12" ht="15.75" hidden="1" x14ac:dyDescent="0.25">
      <c r="A352" s="118">
        <f ca="1">'патриотика0,3625'!A384</f>
        <v>0</v>
      </c>
      <c r="B352" s="78" t="s">
        <v>82</v>
      </c>
      <c r="C352" s="207"/>
      <c r="D352" s="161">
        <f>PRODUCT(Лист1!G155,$A$174)</f>
        <v>0.27500000000000002</v>
      </c>
      <c r="E352" s="324">
        <f>Лист1!H155</f>
        <v>0</v>
      </c>
      <c r="F352" s="305">
        <f t="shared" si="15"/>
        <v>0</v>
      </c>
      <c r="G352" s="160"/>
      <c r="H352" s="6"/>
      <c r="I352" s="6"/>
      <c r="J352" s="133"/>
      <c r="K352" s="108"/>
      <c r="L352" s="134"/>
    </row>
    <row r="353" spans="1:12" ht="15.75" hidden="1" x14ac:dyDescent="0.25">
      <c r="A353" s="118">
        <f ca="1">'патриотика0,3625'!A385</f>
        <v>0</v>
      </c>
      <c r="B353" s="78" t="s">
        <v>82</v>
      </c>
      <c r="C353" s="207"/>
      <c r="D353" s="161">
        <f>PRODUCT(Лист1!G156,$A$174)</f>
        <v>0.27500000000000002</v>
      </c>
      <c r="E353" s="324">
        <f>Лист1!H156</f>
        <v>0</v>
      </c>
      <c r="F353" s="305">
        <f t="shared" si="15"/>
        <v>0</v>
      </c>
      <c r="G353" s="160"/>
      <c r="H353" s="6"/>
      <c r="I353" s="6"/>
      <c r="J353" s="133"/>
      <c r="K353" s="108"/>
      <c r="L353" s="134"/>
    </row>
    <row r="354" spans="1:12" ht="15.75" hidden="1" x14ac:dyDescent="0.25">
      <c r="A354" s="118">
        <f ca="1">'патриотика0,3625'!A386</f>
        <v>0</v>
      </c>
      <c r="B354" s="78" t="s">
        <v>82</v>
      </c>
      <c r="C354" s="207"/>
      <c r="D354" s="161">
        <f>PRODUCT(Лист1!G157,$A$174)</f>
        <v>0.27500000000000002</v>
      </c>
      <c r="E354" s="324">
        <f>Лист1!H157</f>
        <v>0</v>
      </c>
      <c r="F354" s="305">
        <f t="shared" si="15"/>
        <v>0</v>
      </c>
      <c r="G354" s="160"/>
      <c r="H354" s="6"/>
      <c r="I354" s="6"/>
      <c r="J354" s="133"/>
      <c r="K354" s="108"/>
      <c r="L354" s="134"/>
    </row>
    <row r="355" spans="1:12" ht="15.75" hidden="1" x14ac:dyDescent="0.25">
      <c r="A355" s="118">
        <f ca="1">'патриотика0,3625'!A387</f>
        <v>0</v>
      </c>
      <c r="B355" s="78" t="s">
        <v>82</v>
      </c>
      <c r="C355" s="207"/>
      <c r="D355" s="161">
        <f>PRODUCT(Лист1!G158,$A$174)</f>
        <v>0.27500000000000002</v>
      </c>
      <c r="E355" s="324">
        <f>Лист1!H158</f>
        <v>0</v>
      </c>
      <c r="F355" s="305">
        <f t="shared" si="15"/>
        <v>0</v>
      </c>
      <c r="G355" s="160"/>
      <c r="H355" s="6"/>
      <c r="I355" s="6"/>
      <c r="J355" s="133"/>
      <c r="K355" s="108"/>
      <c r="L355" s="134"/>
    </row>
    <row r="356" spans="1:12" ht="15.75" hidden="1" x14ac:dyDescent="0.25">
      <c r="A356" s="118">
        <f ca="1">'патриотика0,3625'!A388</f>
        <v>0</v>
      </c>
      <c r="B356" s="78" t="s">
        <v>82</v>
      </c>
      <c r="C356" s="207"/>
      <c r="D356" s="161">
        <f>PRODUCT(Лист1!G159,$A$174)</f>
        <v>0.27500000000000002</v>
      </c>
      <c r="E356" s="324">
        <f>Лист1!H159</f>
        <v>0</v>
      </c>
      <c r="F356" s="305">
        <f t="shared" si="15"/>
        <v>0</v>
      </c>
      <c r="G356" s="160"/>
      <c r="H356" s="6"/>
      <c r="I356" s="6"/>
      <c r="J356" s="133"/>
      <c r="K356" s="108"/>
      <c r="L356" s="134"/>
    </row>
    <row r="357" spans="1:12" ht="15.75" hidden="1" x14ac:dyDescent="0.25">
      <c r="A357" s="118">
        <f ca="1">'патриотика0,3625'!A389</f>
        <v>0</v>
      </c>
      <c r="B357" s="78" t="s">
        <v>82</v>
      </c>
      <c r="C357" s="207"/>
      <c r="D357" s="161">
        <f>PRODUCT(Лист1!G160,$A$174)</f>
        <v>0.27500000000000002</v>
      </c>
      <c r="E357" s="324">
        <f>Лист1!H160</f>
        <v>0</v>
      </c>
      <c r="F357" s="305">
        <f t="shared" si="15"/>
        <v>0</v>
      </c>
      <c r="G357" s="160"/>
      <c r="H357" s="6"/>
      <c r="I357" s="6"/>
      <c r="J357" s="133"/>
      <c r="K357" s="108"/>
      <c r="L357" s="134"/>
    </row>
    <row r="358" spans="1:12" ht="15.75" hidden="1" x14ac:dyDescent="0.25">
      <c r="A358" s="118">
        <f ca="1">'патриотика0,3625'!A390</f>
        <v>0</v>
      </c>
      <c r="B358" s="78" t="s">
        <v>82</v>
      </c>
      <c r="C358" s="207"/>
      <c r="D358" s="161">
        <f>PRODUCT(Лист1!G161,$A$174)</f>
        <v>0.27500000000000002</v>
      </c>
      <c r="E358" s="324">
        <f>Лист1!H161</f>
        <v>0</v>
      </c>
      <c r="F358" s="305">
        <f t="shared" si="15"/>
        <v>0</v>
      </c>
      <c r="G358" s="160"/>
      <c r="H358" s="6"/>
      <c r="I358" s="6"/>
      <c r="J358" s="133"/>
      <c r="K358" s="108"/>
      <c r="L358" s="134"/>
    </row>
    <row r="359" spans="1:12" ht="15.75" hidden="1" x14ac:dyDescent="0.25">
      <c r="A359" s="118">
        <f ca="1">'патриотика0,3625'!A391</f>
        <v>0</v>
      </c>
      <c r="B359" s="78" t="s">
        <v>82</v>
      </c>
      <c r="C359" s="207"/>
      <c r="D359" s="161">
        <f>PRODUCT(Лист1!G162,$A$174)</f>
        <v>0.27500000000000002</v>
      </c>
      <c r="E359" s="324">
        <f>Лист1!H162</f>
        <v>0</v>
      </c>
      <c r="F359" s="305">
        <f t="shared" si="15"/>
        <v>0</v>
      </c>
      <c r="G359" s="160"/>
      <c r="H359" s="6"/>
      <c r="I359" s="6"/>
      <c r="J359" s="133"/>
      <c r="K359" s="108"/>
      <c r="L359" s="134"/>
    </row>
    <row r="360" spans="1:12" ht="15.75" hidden="1" x14ac:dyDescent="0.25">
      <c r="A360" s="118">
        <f ca="1">'патриотика0,3625'!A392</f>
        <v>0</v>
      </c>
      <c r="B360" s="78" t="s">
        <v>82</v>
      </c>
      <c r="C360" s="207"/>
      <c r="D360" s="161">
        <f>PRODUCT(Лист1!G163,$A$174)</f>
        <v>0.27500000000000002</v>
      </c>
      <c r="E360" s="324">
        <f>Лист1!H163</f>
        <v>0</v>
      </c>
      <c r="F360" s="305">
        <f t="shared" si="15"/>
        <v>0</v>
      </c>
      <c r="G360" s="160"/>
      <c r="H360" s="6"/>
      <c r="I360" s="6"/>
      <c r="J360" s="133"/>
      <c r="K360" s="108"/>
      <c r="L360" s="134"/>
    </row>
    <row r="361" spans="1:12" ht="15.75" hidden="1" x14ac:dyDescent="0.25">
      <c r="A361" s="118">
        <f ca="1">'патриотика0,3625'!A393</f>
        <v>0</v>
      </c>
      <c r="B361" s="78" t="s">
        <v>82</v>
      </c>
      <c r="C361" s="207"/>
      <c r="D361" s="161">
        <f>PRODUCT(Лист1!G164,$A$174)</f>
        <v>0.27500000000000002</v>
      </c>
      <c r="E361" s="324">
        <f>Лист1!H164</f>
        <v>0</v>
      </c>
      <c r="F361" s="305">
        <f t="shared" si="15"/>
        <v>0</v>
      </c>
      <c r="G361" s="160"/>
      <c r="H361" s="6"/>
      <c r="I361" s="6"/>
      <c r="J361" s="133"/>
      <c r="K361" s="108"/>
      <c r="L361" s="134"/>
    </row>
    <row r="362" spans="1:12" ht="15.75" hidden="1" x14ac:dyDescent="0.25">
      <c r="A362" s="118">
        <f ca="1">'патриотика0,3625'!A394</f>
        <v>0</v>
      </c>
      <c r="B362" s="78" t="s">
        <v>82</v>
      </c>
      <c r="C362" s="207"/>
      <c r="D362" s="161">
        <f>PRODUCT(Лист1!G165,$A$174)</f>
        <v>0.27500000000000002</v>
      </c>
      <c r="E362" s="324">
        <f>Лист1!H165</f>
        <v>0</v>
      </c>
      <c r="F362" s="305">
        <f t="shared" si="15"/>
        <v>0</v>
      </c>
      <c r="G362" s="160"/>
      <c r="H362" s="6"/>
      <c r="I362" s="6"/>
      <c r="J362" s="133"/>
      <c r="K362" s="108"/>
      <c r="L362" s="134"/>
    </row>
    <row r="363" spans="1:12" ht="15.75" hidden="1" x14ac:dyDescent="0.25">
      <c r="A363" s="118">
        <f ca="1">'патриотика0,3625'!A395</f>
        <v>0</v>
      </c>
      <c r="B363" s="78" t="s">
        <v>82</v>
      </c>
      <c r="C363" s="237"/>
      <c r="D363" s="161">
        <f>PRODUCT(Лист1!G166,$A$174)</f>
        <v>0.27500000000000002</v>
      </c>
      <c r="E363" s="324">
        <f>Лист1!H166</f>
        <v>0</v>
      </c>
      <c r="F363" s="305">
        <f t="shared" si="15"/>
        <v>0</v>
      </c>
      <c r="G363" s="160"/>
      <c r="H363" s="6"/>
      <c r="I363" s="6"/>
      <c r="J363" s="133"/>
      <c r="K363" s="108"/>
      <c r="L363" s="134"/>
    </row>
    <row r="364" spans="1:12" ht="15.75" hidden="1" x14ac:dyDescent="0.25">
      <c r="A364" s="118">
        <f ca="1">'патриотика0,3625'!A396</f>
        <v>0</v>
      </c>
      <c r="B364" s="78" t="s">
        <v>82</v>
      </c>
      <c r="C364" s="237"/>
      <c r="D364" s="161">
        <f>PRODUCT(Лист1!G167,$A$174)</f>
        <v>0.27500000000000002</v>
      </c>
      <c r="E364" s="324">
        <f>Лист1!H167</f>
        <v>0</v>
      </c>
      <c r="F364" s="305">
        <f t="shared" si="15"/>
        <v>0</v>
      </c>
      <c r="G364" s="160"/>
      <c r="H364" s="6"/>
      <c r="I364" s="6"/>
      <c r="J364" s="133"/>
      <c r="K364" s="108"/>
      <c r="L364" s="134"/>
    </row>
    <row r="365" spans="1:12" ht="15.75" hidden="1" x14ac:dyDescent="0.25">
      <c r="A365" s="118">
        <f ca="1">'патриотика0,3625'!A397</f>
        <v>0</v>
      </c>
      <c r="B365" s="78" t="s">
        <v>82</v>
      </c>
      <c r="C365" s="237"/>
      <c r="D365" s="161">
        <f>PRODUCT(Лист1!G168,$A$174)</f>
        <v>0.27500000000000002</v>
      </c>
      <c r="E365" s="324">
        <f>Лист1!H168</f>
        <v>0</v>
      </c>
      <c r="F365" s="305">
        <f t="shared" si="15"/>
        <v>0</v>
      </c>
      <c r="G365" s="160"/>
      <c r="H365" s="6"/>
      <c r="I365" s="6"/>
      <c r="J365" s="133"/>
      <c r="K365" s="108"/>
      <c r="L365" s="134"/>
    </row>
    <row r="366" spans="1:12" ht="15.75" hidden="1" x14ac:dyDescent="0.25">
      <c r="A366" s="118">
        <f ca="1">'патриотика0,3625'!A398</f>
        <v>0</v>
      </c>
      <c r="B366" s="78" t="s">
        <v>82</v>
      </c>
      <c r="C366" s="237"/>
      <c r="D366" s="161">
        <f>PRODUCT(Лист1!G169,$A$174)</f>
        <v>0.27500000000000002</v>
      </c>
      <c r="E366" s="324">
        <f>Лист1!H169</f>
        <v>0</v>
      </c>
      <c r="F366" s="305">
        <f t="shared" si="15"/>
        <v>0</v>
      </c>
      <c r="G366" s="160"/>
      <c r="H366" s="6"/>
      <c r="I366" s="6"/>
      <c r="J366" s="133"/>
      <c r="K366" s="108"/>
      <c r="L366" s="134"/>
    </row>
    <row r="367" spans="1:12" ht="15.75" hidden="1" x14ac:dyDescent="0.25">
      <c r="A367" s="118">
        <f ca="1">'патриотика0,3625'!A399</f>
        <v>0</v>
      </c>
      <c r="B367" s="78" t="s">
        <v>82</v>
      </c>
      <c r="C367" s="237"/>
      <c r="D367" s="161">
        <f>PRODUCT(Лист1!G170,$A$174)</f>
        <v>0.27500000000000002</v>
      </c>
      <c r="E367" s="324">
        <f>Лист1!H170</f>
        <v>0</v>
      </c>
      <c r="F367" s="305">
        <f t="shared" si="15"/>
        <v>0</v>
      </c>
      <c r="G367" s="160"/>
      <c r="H367" s="6"/>
      <c r="I367" s="6"/>
      <c r="J367" s="133"/>
      <c r="K367" s="108"/>
      <c r="L367" s="134"/>
    </row>
    <row r="368" spans="1:12" ht="15.75" hidden="1" x14ac:dyDescent="0.25">
      <c r="A368" s="118">
        <f ca="1">'патриотика0,3625'!A400</f>
        <v>0</v>
      </c>
      <c r="B368" s="78" t="s">
        <v>82</v>
      </c>
      <c r="C368" s="237"/>
      <c r="D368" s="161">
        <f>PRODUCT(Лист1!G171,$A$174)</f>
        <v>0.27500000000000002</v>
      </c>
      <c r="E368" s="324">
        <f>Лист1!H171</f>
        <v>0</v>
      </c>
      <c r="F368" s="305">
        <f t="shared" si="15"/>
        <v>0</v>
      </c>
      <c r="G368" s="160"/>
      <c r="H368" s="6"/>
      <c r="I368" s="6"/>
      <c r="J368" s="133"/>
      <c r="K368" s="108"/>
      <c r="L368" s="134"/>
    </row>
    <row r="369" spans="1:12" ht="15.75" hidden="1" x14ac:dyDescent="0.25">
      <c r="A369" s="118">
        <f ca="1">'патриотика0,3625'!A401</f>
        <v>0</v>
      </c>
      <c r="B369" s="78" t="s">
        <v>82</v>
      </c>
      <c r="C369" s="237"/>
      <c r="D369" s="161">
        <f>PRODUCT(Лист1!G172,$A$174)</f>
        <v>0.27500000000000002</v>
      </c>
      <c r="E369" s="324">
        <f>Лист1!H172</f>
        <v>0</v>
      </c>
      <c r="F369" s="305">
        <f t="shared" si="15"/>
        <v>0</v>
      </c>
      <c r="G369" s="160"/>
      <c r="H369" s="6"/>
      <c r="I369" s="6"/>
      <c r="J369" s="133"/>
      <c r="K369" s="108"/>
      <c r="L369" s="134"/>
    </row>
    <row r="370" spans="1:12" ht="15.75" hidden="1" x14ac:dyDescent="0.25">
      <c r="A370" s="118">
        <f ca="1">'патриотика0,3625'!A402</f>
        <v>0</v>
      </c>
      <c r="B370" s="78" t="s">
        <v>82</v>
      </c>
      <c r="C370" s="237"/>
      <c r="D370" s="161">
        <f>PRODUCT(Лист1!G173,$A$174)</f>
        <v>0.27500000000000002</v>
      </c>
      <c r="E370" s="324">
        <f>Лист1!H173</f>
        <v>0</v>
      </c>
      <c r="F370" s="305">
        <f t="shared" si="15"/>
        <v>0</v>
      </c>
      <c r="G370" s="160"/>
      <c r="H370" s="6"/>
      <c r="I370" s="6"/>
      <c r="J370" s="133"/>
      <c r="K370" s="108"/>
      <c r="L370" s="134"/>
    </row>
    <row r="371" spans="1:12" ht="15.75" hidden="1" x14ac:dyDescent="0.25">
      <c r="A371" s="118">
        <f ca="1">'патриотика0,3625'!A403</f>
        <v>0</v>
      </c>
      <c r="B371" s="78" t="s">
        <v>82</v>
      </c>
      <c r="C371" s="237"/>
      <c r="D371" s="161">
        <f>PRODUCT(Лист1!G174,$A$174)</f>
        <v>0.27500000000000002</v>
      </c>
      <c r="E371" s="324">
        <f>Лист1!H174</f>
        <v>0</v>
      </c>
      <c r="F371" s="305">
        <f t="shared" si="15"/>
        <v>0</v>
      </c>
      <c r="G371" s="160"/>
      <c r="H371" s="6"/>
      <c r="I371" s="6"/>
      <c r="J371" s="133"/>
      <c r="K371" s="108"/>
      <c r="L371" s="134"/>
    </row>
    <row r="372" spans="1:12" ht="15.75" hidden="1" x14ac:dyDescent="0.25">
      <c r="A372" s="118">
        <f ca="1">'патриотика0,3625'!A404</f>
        <v>0</v>
      </c>
      <c r="B372" s="78" t="s">
        <v>82</v>
      </c>
      <c r="C372" s="237"/>
      <c r="D372" s="161">
        <f>PRODUCT(Лист1!G175,$A$174)</f>
        <v>0.27500000000000002</v>
      </c>
      <c r="E372" s="324">
        <f>Лист1!H175</f>
        <v>0</v>
      </c>
      <c r="F372" s="305">
        <f t="shared" si="15"/>
        <v>0</v>
      </c>
      <c r="G372" s="160"/>
      <c r="H372" s="6"/>
      <c r="I372" s="6"/>
      <c r="J372" s="133"/>
      <c r="K372" s="108"/>
      <c r="L372" s="134"/>
    </row>
    <row r="373" spans="1:12" ht="15.75" hidden="1" x14ac:dyDescent="0.25">
      <c r="A373" s="118">
        <f ca="1">'патриотика0,3625'!A405</f>
        <v>0</v>
      </c>
      <c r="B373" s="78" t="s">
        <v>82</v>
      </c>
      <c r="C373" s="237"/>
      <c r="D373" s="161">
        <f>PRODUCT(Лист1!G176,$A$174)</f>
        <v>0.27500000000000002</v>
      </c>
      <c r="E373" s="324">
        <f>Лист1!H176</f>
        <v>0</v>
      </c>
      <c r="F373" s="305">
        <f t="shared" si="15"/>
        <v>0</v>
      </c>
      <c r="G373" s="160"/>
      <c r="H373" s="6"/>
      <c r="I373" s="6"/>
      <c r="J373" s="133"/>
      <c r="K373" s="108"/>
      <c r="L373" s="134"/>
    </row>
    <row r="374" spans="1:12" ht="15.75" hidden="1" x14ac:dyDescent="0.25">
      <c r="A374" s="118">
        <f ca="1">'патриотика0,3625'!A406</f>
        <v>0</v>
      </c>
      <c r="B374" s="78" t="s">
        <v>82</v>
      </c>
      <c r="C374" s="237"/>
      <c r="D374" s="161">
        <f>PRODUCT(Лист1!G177,$A$174)</f>
        <v>0.27500000000000002</v>
      </c>
      <c r="E374" s="324">
        <f>Лист1!H177</f>
        <v>0</v>
      </c>
      <c r="F374" s="305">
        <f t="shared" si="15"/>
        <v>0</v>
      </c>
      <c r="G374" s="160"/>
      <c r="H374" s="6"/>
      <c r="I374" s="6"/>
      <c r="J374" s="133"/>
      <c r="K374" s="108"/>
      <c r="L374" s="134"/>
    </row>
    <row r="375" spans="1:12" ht="15.75" hidden="1" x14ac:dyDescent="0.25">
      <c r="A375" s="118">
        <f ca="1">'патриотика0,3625'!A407</f>
        <v>0</v>
      </c>
      <c r="B375" s="78" t="s">
        <v>82</v>
      </c>
      <c r="C375" s="237"/>
      <c r="D375" s="161">
        <f>PRODUCT(Лист1!G178,$A$174)</f>
        <v>0.27500000000000002</v>
      </c>
      <c r="E375" s="324">
        <f>Лист1!H178</f>
        <v>0</v>
      </c>
      <c r="F375" s="305">
        <f t="shared" si="15"/>
        <v>0</v>
      </c>
      <c r="G375" s="160"/>
      <c r="H375" s="6"/>
      <c r="I375" s="6"/>
      <c r="J375" s="133"/>
      <c r="K375" s="108"/>
      <c r="L375" s="134"/>
    </row>
    <row r="376" spans="1:12" ht="15.75" hidden="1" x14ac:dyDescent="0.25">
      <c r="A376" s="118">
        <f ca="1">'патриотика0,3625'!A408</f>
        <v>0</v>
      </c>
      <c r="B376" s="78" t="s">
        <v>82</v>
      </c>
      <c r="C376" s="237"/>
      <c r="D376" s="161">
        <f>PRODUCT(Лист1!G179,$A$174)</f>
        <v>0.27500000000000002</v>
      </c>
      <c r="E376" s="324">
        <f>Лист1!H179</f>
        <v>0</v>
      </c>
      <c r="F376" s="305">
        <f t="shared" si="15"/>
        <v>0</v>
      </c>
      <c r="G376" s="160"/>
      <c r="H376" s="6"/>
      <c r="I376" s="6"/>
      <c r="J376" s="133"/>
      <c r="K376" s="108"/>
      <c r="L376" s="134"/>
    </row>
    <row r="377" spans="1:12" ht="15.75" hidden="1" x14ac:dyDescent="0.25">
      <c r="A377" s="118">
        <f ca="1">'патриотика0,3625'!A409</f>
        <v>0</v>
      </c>
      <c r="B377" s="78" t="s">
        <v>82</v>
      </c>
      <c r="C377" s="237"/>
      <c r="D377" s="161">
        <f>PRODUCT(Лист1!G180,$A$174)</f>
        <v>0.27500000000000002</v>
      </c>
      <c r="E377" s="324">
        <f>Лист1!H180</f>
        <v>0</v>
      </c>
      <c r="F377" s="305">
        <f t="shared" si="15"/>
        <v>0</v>
      </c>
      <c r="G377" s="160"/>
      <c r="H377" s="6"/>
      <c r="I377" s="6"/>
      <c r="J377" s="133"/>
      <c r="K377" s="108"/>
      <c r="L377" s="134"/>
    </row>
    <row r="378" spans="1:12" ht="15.75" hidden="1" x14ac:dyDescent="0.25">
      <c r="A378" s="118">
        <f ca="1">'патриотика0,3625'!A410</f>
        <v>0</v>
      </c>
      <c r="B378" s="78" t="s">
        <v>82</v>
      </c>
      <c r="C378" s="237"/>
      <c r="D378" s="161">
        <f>PRODUCT(Лист1!G181,$A$174)</f>
        <v>0.27500000000000002</v>
      </c>
      <c r="E378" s="324">
        <f>Лист1!H181</f>
        <v>0</v>
      </c>
      <c r="F378" s="305">
        <f t="shared" ref="F378:F423" si="16">D378*E378</f>
        <v>0</v>
      </c>
      <c r="G378" s="160"/>
      <c r="H378" s="6"/>
      <c r="I378" s="6"/>
      <c r="J378" s="133"/>
      <c r="K378" s="108"/>
      <c r="L378" s="134"/>
    </row>
    <row r="379" spans="1:12" ht="15.75" hidden="1" x14ac:dyDescent="0.25">
      <c r="A379" s="118">
        <f ca="1">'патриотика0,3625'!A411</f>
        <v>0</v>
      </c>
      <c r="B379" s="78" t="s">
        <v>82</v>
      </c>
      <c r="C379" s="237"/>
      <c r="D379" s="161">
        <f>PRODUCT(Лист1!G182,$A$174)</f>
        <v>0.27500000000000002</v>
      </c>
      <c r="E379" s="324">
        <f>Лист1!H182</f>
        <v>0</v>
      </c>
      <c r="F379" s="305">
        <f t="shared" si="16"/>
        <v>0</v>
      </c>
      <c r="G379" s="160"/>
      <c r="H379" s="6"/>
      <c r="I379" s="6"/>
      <c r="J379" s="133"/>
      <c r="K379" s="108"/>
      <c r="L379" s="134"/>
    </row>
    <row r="380" spans="1:12" ht="15.75" hidden="1" x14ac:dyDescent="0.25">
      <c r="A380" s="118">
        <f ca="1">'патриотика0,3625'!A412</f>
        <v>0</v>
      </c>
      <c r="B380" s="78" t="s">
        <v>82</v>
      </c>
      <c r="C380" s="207"/>
      <c r="D380" s="161">
        <f>PRODUCT(Лист1!G183,$A$174)</f>
        <v>0.27500000000000002</v>
      </c>
      <c r="E380" s="324">
        <f>Лист1!H183</f>
        <v>0</v>
      </c>
      <c r="F380" s="305">
        <f t="shared" si="16"/>
        <v>0</v>
      </c>
      <c r="G380" s="160"/>
      <c r="H380" s="6"/>
      <c r="I380" s="6"/>
      <c r="J380" s="133"/>
      <c r="K380" s="108"/>
      <c r="L380" s="134"/>
    </row>
    <row r="381" spans="1:12" ht="15.75" hidden="1" x14ac:dyDescent="0.25">
      <c r="A381" s="118">
        <f ca="1">'патриотика0,3625'!A413</f>
        <v>0</v>
      </c>
      <c r="B381" s="78" t="s">
        <v>82</v>
      </c>
      <c r="C381" s="207"/>
      <c r="D381" s="161">
        <f>PRODUCT(Лист1!G184,$A$174)</f>
        <v>0.27500000000000002</v>
      </c>
      <c r="E381" s="324">
        <f>Лист1!H184</f>
        <v>0</v>
      </c>
      <c r="F381" s="305">
        <f t="shared" si="16"/>
        <v>0</v>
      </c>
      <c r="G381" s="160"/>
      <c r="H381" s="6"/>
      <c r="I381" s="6"/>
      <c r="J381" s="133"/>
      <c r="K381" s="108"/>
      <c r="L381" s="134"/>
    </row>
    <row r="382" spans="1:12" ht="15.75" hidden="1" x14ac:dyDescent="0.25">
      <c r="A382" s="118">
        <f ca="1">'патриотика0,3625'!A414</f>
        <v>0</v>
      </c>
      <c r="B382" s="78" t="s">
        <v>82</v>
      </c>
      <c r="C382" s="207"/>
      <c r="D382" s="161">
        <f>PRODUCT(Лист1!G185,$A$174)</f>
        <v>0.27500000000000002</v>
      </c>
      <c r="E382" s="324">
        <f>Лист1!H185</f>
        <v>0</v>
      </c>
      <c r="F382" s="305">
        <f t="shared" si="16"/>
        <v>0</v>
      </c>
      <c r="G382" s="160"/>
      <c r="H382" s="6"/>
      <c r="I382" s="6"/>
      <c r="J382" s="133"/>
      <c r="K382" s="108"/>
      <c r="L382" s="134"/>
    </row>
    <row r="383" spans="1:12" ht="15.75" hidden="1" x14ac:dyDescent="0.25">
      <c r="A383" s="118">
        <f ca="1">'патриотика0,3625'!A415</f>
        <v>0</v>
      </c>
      <c r="B383" s="78" t="s">
        <v>82</v>
      </c>
      <c r="C383" s="207"/>
      <c r="D383" s="161">
        <f>PRODUCT(Лист1!G186,$A$174)</f>
        <v>0.27500000000000002</v>
      </c>
      <c r="E383" s="324">
        <f>Лист1!H186</f>
        <v>0</v>
      </c>
      <c r="F383" s="305">
        <f t="shared" si="16"/>
        <v>0</v>
      </c>
      <c r="G383" s="160"/>
      <c r="H383" s="6"/>
      <c r="I383" s="6"/>
      <c r="J383" s="133"/>
      <c r="K383" s="108"/>
      <c r="L383" s="134"/>
    </row>
    <row r="384" spans="1:12" ht="15.75" hidden="1" x14ac:dyDescent="0.25">
      <c r="A384" s="118">
        <f ca="1">'патриотика0,3625'!A416</f>
        <v>0</v>
      </c>
      <c r="B384" s="78" t="s">
        <v>82</v>
      </c>
      <c r="C384" s="207"/>
      <c r="D384" s="161">
        <f>PRODUCT(Лист1!G187,$A$174)</f>
        <v>0.27500000000000002</v>
      </c>
      <c r="E384" s="324">
        <f>Лист1!H187</f>
        <v>0</v>
      </c>
      <c r="F384" s="305">
        <f t="shared" si="16"/>
        <v>0</v>
      </c>
      <c r="G384" s="160"/>
      <c r="H384" s="6"/>
      <c r="I384" s="6"/>
      <c r="J384" s="133"/>
      <c r="K384" s="108"/>
      <c r="L384" s="134"/>
    </row>
    <row r="385" spans="1:12" ht="15.75" hidden="1" x14ac:dyDescent="0.25">
      <c r="A385" s="118">
        <f ca="1">'патриотика0,3625'!A417</f>
        <v>0</v>
      </c>
      <c r="B385" s="78" t="s">
        <v>82</v>
      </c>
      <c r="C385" s="207"/>
      <c r="D385" s="161">
        <f>PRODUCT(Лист1!G188,$A$174)</f>
        <v>0.27500000000000002</v>
      </c>
      <c r="E385" s="324">
        <f>Лист1!H188</f>
        <v>0</v>
      </c>
      <c r="F385" s="305">
        <f t="shared" si="16"/>
        <v>0</v>
      </c>
      <c r="G385" s="160"/>
      <c r="H385" s="6"/>
      <c r="I385" s="6"/>
      <c r="J385" s="133"/>
      <c r="K385" s="108"/>
      <c r="L385" s="134"/>
    </row>
    <row r="386" spans="1:12" ht="15.75" hidden="1" x14ac:dyDescent="0.25">
      <c r="A386" s="118">
        <f ca="1">'патриотика0,3625'!A418</f>
        <v>0</v>
      </c>
      <c r="B386" s="78" t="s">
        <v>82</v>
      </c>
      <c r="C386" s="207"/>
      <c r="D386" s="161">
        <f>PRODUCT(Лист1!G189,$A$174)</f>
        <v>0.27500000000000002</v>
      </c>
      <c r="E386" s="324">
        <f>Лист1!H189</f>
        <v>0</v>
      </c>
      <c r="F386" s="305">
        <f t="shared" si="16"/>
        <v>0</v>
      </c>
      <c r="G386" s="160"/>
      <c r="H386" s="6"/>
      <c r="I386" s="6"/>
      <c r="J386" s="133"/>
      <c r="K386" s="108"/>
      <c r="L386" s="134"/>
    </row>
    <row r="387" spans="1:12" ht="14.25" hidden="1" customHeight="1" x14ac:dyDescent="0.25">
      <c r="A387" s="118">
        <f ca="1">'патриотика0,3625'!A419</f>
        <v>0</v>
      </c>
      <c r="B387" s="78" t="s">
        <v>82</v>
      </c>
      <c r="C387" s="207"/>
      <c r="D387" s="161">
        <f>PRODUCT(Лист1!G190,$A$174)</f>
        <v>0.27500000000000002</v>
      </c>
      <c r="E387" s="324">
        <f>Лист1!H190</f>
        <v>0</v>
      </c>
      <c r="F387" s="305">
        <f t="shared" si="16"/>
        <v>0</v>
      </c>
      <c r="G387" s="160"/>
      <c r="H387" s="6"/>
      <c r="I387" s="6"/>
      <c r="J387" s="133"/>
      <c r="K387" s="108"/>
      <c r="L387" s="134"/>
    </row>
    <row r="388" spans="1:12" ht="14.25" hidden="1" customHeight="1" x14ac:dyDescent="0.25">
      <c r="A388" s="118">
        <f ca="1">'патриотика0,3625'!A420</f>
        <v>0</v>
      </c>
      <c r="B388" s="78" t="s">
        <v>82</v>
      </c>
      <c r="C388" s="207"/>
      <c r="D388" s="161">
        <f>PRODUCT(Лист1!G191,$A$174)</f>
        <v>0.27500000000000002</v>
      </c>
      <c r="E388" s="324">
        <f>Лист1!H191</f>
        <v>0</v>
      </c>
      <c r="F388" s="305">
        <f t="shared" si="16"/>
        <v>0</v>
      </c>
      <c r="G388" s="160"/>
      <c r="H388" s="6"/>
      <c r="I388" s="6"/>
      <c r="J388" s="133"/>
      <c r="K388" s="108"/>
      <c r="L388" s="134"/>
    </row>
    <row r="389" spans="1:12" ht="14.25" hidden="1" customHeight="1" x14ac:dyDescent="0.25">
      <c r="A389" s="118">
        <f ca="1">'патриотика0,3625'!A421</f>
        <v>0</v>
      </c>
      <c r="B389" s="78" t="s">
        <v>82</v>
      </c>
      <c r="C389" s="207"/>
      <c r="D389" s="161">
        <f>PRODUCT(Лист1!G192,$A$174)</f>
        <v>0.27500000000000002</v>
      </c>
      <c r="E389" s="324">
        <f>Лист1!H192</f>
        <v>0</v>
      </c>
      <c r="F389" s="305">
        <f t="shared" si="16"/>
        <v>0</v>
      </c>
      <c r="G389" s="160"/>
      <c r="H389" s="6"/>
      <c r="I389" s="6"/>
      <c r="J389" s="133"/>
      <c r="K389" s="108"/>
      <c r="L389" s="134"/>
    </row>
    <row r="390" spans="1:12" ht="14.25" hidden="1" customHeight="1" x14ac:dyDescent="0.25">
      <c r="A390" s="118">
        <f ca="1">'патриотика0,3625'!A422</f>
        <v>0</v>
      </c>
      <c r="B390" s="78" t="s">
        <v>82</v>
      </c>
      <c r="C390" s="207"/>
      <c r="D390" s="161">
        <f>PRODUCT(Лист1!G193,$A$174)</f>
        <v>0.27500000000000002</v>
      </c>
      <c r="E390" s="324">
        <f>Лист1!H193</f>
        <v>0</v>
      </c>
      <c r="F390" s="305">
        <f t="shared" si="16"/>
        <v>0</v>
      </c>
      <c r="G390" s="160"/>
      <c r="H390" s="6"/>
      <c r="I390" s="6"/>
      <c r="J390" s="133"/>
      <c r="K390" s="108"/>
      <c r="L390" s="134"/>
    </row>
    <row r="391" spans="1:12" ht="14.25" hidden="1" customHeight="1" x14ac:dyDescent="0.25">
      <c r="A391" s="118">
        <f ca="1">'патриотика0,3625'!A423</f>
        <v>0</v>
      </c>
      <c r="B391" s="78" t="s">
        <v>82</v>
      </c>
      <c r="C391" s="207"/>
      <c r="D391" s="161">
        <f>PRODUCT(Лист1!G194,$A$174)</f>
        <v>0.27500000000000002</v>
      </c>
      <c r="E391" s="324">
        <f>Лист1!H194</f>
        <v>0</v>
      </c>
      <c r="F391" s="305">
        <f t="shared" si="16"/>
        <v>0</v>
      </c>
      <c r="G391" s="160"/>
      <c r="H391" s="6"/>
      <c r="I391" s="6"/>
      <c r="J391" s="133"/>
      <c r="K391" s="108"/>
      <c r="L391" s="134"/>
    </row>
    <row r="392" spans="1:12" ht="14.25" hidden="1" customHeight="1" x14ac:dyDescent="0.25">
      <c r="A392" s="118">
        <f ca="1">'патриотика0,3625'!A424</f>
        <v>0</v>
      </c>
      <c r="B392" s="78" t="s">
        <v>82</v>
      </c>
      <c r="C392" s="207"/>
      <c r="D392" s="161">
        <f>PRODUCT(Лист1!G195,$A$174)</f>
        <v>0.27500000000000002</v>
      </c>
      <c r="E392" s="324">
        <f>Лист1!H195</f>
        <v>0</v>
      </c>
      <c r="F392" s="305">
        <f t="shared" si="16"/>
        <v>0</v>
      </c>
      <c r="G392" s="160"/>
      <c r="H392" s="6"/>
      <c r="I392" s="6"/>
      <c r="J392" s="133"/>
      <c r="K392" s="108"/>
      <c r="L392" s="134"/>
    </row>
    <row r="393" spans="1:12" ht="14.25" hidden="1" customHeight="1" x14ac:dyDescent="0.25">
      <c r="A393" s="118">
        <f ca="1">'патриотика0,3625'!A425</f>
        <v>0</v>
      </c>
      <c r="B393" s="78" t="s">
        <v>82</v>
      </c>
      <c r="C393" s="207"/>
      <c r="D393" s="161">
        <f>PRODUCT(Лист1!G196,$A$174)</f>
        <v>0.27500000000000002</v>
      </c>
      <c r="E393" s="324">
        <f>Лист1!H196</f>
        <v>0</v>
      </c>
      <c r="F393" s="305">
        <f t="shared" si="16"/>
        <v>0</v>
      </c>
      <c r="G393" s="160"/>
      <c r="H393" s="6"/>
      <c r="I393" s="6"/>
      <c r="J393" s="133"/>
      <c r="K393" s="108"/>
      <c r="L393" s="134"/>
    </row>
    <row r="394" spans="1:12" ht="14.25" hidden="1" customHeight="1" x14ac:dyDescent="0.25">
      <c r="A394" s="118">
        <f ca="1">'патриотика0,3625'!A426</f>
        <v>0</v>
      </c>
      <c r="B394" s="78" t="s">
        <v>82</v>
      </c>
      <c r="C394" s="207"/>
      <c r="D394" s="161">
        <f>PRODUCT(Лист1!G197,$A$174)</f>
        <v>0.27500000000000002</v>
      </c>
      <c r="E394" s="324">
        <f>Лист1!H197</f>
        <v>0</v>
      </c>
      <c r="F394" s="305">
        <f t="shared" si="16"/>
        <v>0</v>
      </c>
      <c r="G394" s="160"/>
      <c r="H394" s="6"/>
      <c r="I394" s="6"/>
      <c r="J394" s="133"/>
      <c r="K394" s="108"/>
      <c r="L394" s="134"/>
    </row>
    <row r="395" spans="1:12" ht="14.25" hidden="1" customHeight="1" x14ac:dyDescent="0.25">
      <c r="A395" s="118">
        <f ca="1">'патриотика0,3625'!A427</f>
        <v>0</v>
      </c>
      <c r="B395" s="78" t="s">
        <v>82</v>
      </c>
      <c r="C395" s="207"/>
      <c r="D395" s="161">
        <f>PRODUCT(Лист1!G198,$A$174)</f>
        <v>0.27500000000000002</v>
      </c>
      <c r="E395" s="324">
        <f>Лист1!H198</f>
        <v>0</v>
      </c>
      <c r="F395" s="305">
        <f t="shared" si="16"/>
        <v>0</v>
      </c>
      <c r="G395" s="160"/>
      <c r="H395" s="6"/>
      <c r="I395" s="6"/>
      <c r="J395" s="133"/>
      <c r="K395" s="108"/>
      <c r="L395" s="134"/>
    </row>
    <row r="396" spans="1:12" ht="14.25" hidden="1" customHeight="1" x14ac:dyDescent="0.25">
      <c r="A396" s="118">
        <f ca="1">'патриотика0,3625'!A428</f>
        <v>0</v>
      </c>
      <c r="B396" s="78" t="s">
        <v>82</v>
      </c>
      <c r="C396" s="207"/>
      <c r="D396" s="161">
        <f>PRODUCT(Лист1!G199,$A$174)</f>
        <v>0.27500000000000002</v>
      </c>
      <c r="E396" s="324">
        <f>Лист1!H199</f>
        <v>0</v>
      </c>
      <c r="F396" s="305">
        <f t="shared" si="16"/>
        <v>0</v>
      </c>
      <c r="G396" s="160"/>
      <c r="H396" s="6"/>
      <c r="I396" s="6"/>
      <c r="J396" s="133"/>
      <c r="K396" s="108"/>
      <c r="L396" s="134"/>
    </row>
    <row r="397" spans="1:12" ht="14.25" hidden="1" customHeight="1" x14ac:dyDescent="0.25">
      <c r="A397" s="118">
        <f ca="1">'патриотика0,3625'!A429</f>
        <v>0</v>
      </c>
      <c r="B397" s="78" t="s">
        <v>82</v>
      </c>
      <c r="C397" s="207"/>
      <c r="D397" s="161">
        <f>PRODUCT(Лист1!G200,$A$174)</f>
        <v>0.27500000000000002</v>
      </c>
      <c r="E397" s="324">
        <f>Лист1!H200</f>
        <v>0</v>
      </c>
      <c r="F397" s="305">
        <f t="shared" si="16"/>
        <v>0</v>
      </c>
      <c r="G397" s="160"/>
      <c r="H397" s="6"/>
      <c r="I397" s="6"/>
      <c r="J397" s="133"/>
      <c r="K397" s="108"/>
      <c r="L397" s="134"/>
    </row>
    <row r="398" spans="1:12" ht="14.25" hidden="1" customHeight="1" x14ac:dyDescent="0.25">
      <c r="A398" s="118">
        <f ca="1">'патриотика0,3625'!A430</f>
        <v>0</v>
      </c>
      <c r="B398" s="78" t="s">
        <v>82</v>
      </c>
      <c r="C398" s="207"/>
      <c r="D398" s="161">
        <f>PRODUCT(Лист1!G201,$A$174)</f>
        <v>0.27500000000000002</v>
      </c>
      <c r="E398" s="324">
        <f>Лист1!H201</f>
        <v>0</v>
      </c>
      <c r="F398" s="305">
        <f t="shared" si="16"/>
        <v>0</v>
      </c>
      <c r="G398" s="160"/>
      <c r="H398" s="6"/>
      <c r="I398" s="6"/>
      <c r="J398" s="133"/>
      <c r="K398" s="108"/>
      <c r="L398" s="134"/>
    </row>
    <row r="399" spans="1:12" ht="14.25" hidden="1" customHeight="1" x14ac:dyDescent="0.25">
      <c r="A399" s="118">
        <f ca="1">'патриотика0,3625'!A431</f>
        <v>0</v>
      </c>
      <c r="B399" s="78" t="s">
        <v>82</v>
      </c>
      <c r="C399" s="207"/>
      <c r="D399" s="161">
        <f>PRODUCT(Лист1!G202,$A$174)</f>
        <v>0.27500000000000002</v>
      </c>
      <c r="E399" s="324">
        <f>Лист1!H202</f>
        <v>0</v>
      </c>
      <c r="F399" s="305">
        <f t="shared" si="16"/>
        <v>0</v>
      </c>
      <c r="G399" s="160"/>
      <c r="H399" s="6"/>
      <c r="I399" s="6"/>
      <c r="J399" s="133"/>
      <c r="K399" s="108"/>
      <c r="L399" s="134"/>
    </row>
    <row r="400" spans="1:12" ht="15.75" hidden="1" x14ac:dyDescent="0.25">
      <c r="A400" s="118">
        <f ca="1">'патриотика0,3625'!A432</f>
        <v>0</v>
      </c>
      <c r="B400" s="78" t="s">
        <v>82</v>
      </c>
      <c r="C400" s="207"/>
      <c r="D400" s="161">
        <f>PRODUCT(Лист1!G203,$A$174)</f>
        <v>0.27500000000000002</v>
      </c>
      <c r="E400" s="324">
        <f>Лист1!H203</f>
        <v>0</v>
      </c>
      <c r="F400" s="305">
        <f t="shared" si="16"/>
        <v>0</v>
      </c>
      <c r="G400" s="160"/>
      <c r="H400" s="6"/>
      <c r="I400" s="6"/>
      <c r="J400" s="133"/>
      <c r="K400" s="108"/>
      <c r="L400" s="134"/>
    </row>
    <row r="401" spans="1:12" ht="15.75" hidden="1" x14ac:dyDescent="0.25">
      <c r="A401" s="118">
        <f ca="1">'патриотика0,3625'!A433</f>
        <v>0</v>
      </c>
      <c r="B401" s="78" t="s">
        <v>82</v>
      </c>
      <c r="C401" s="207"/>
      <c r="D401" s="161">
        <f>PRODUCT(Лист1!G204,$A$174)</f>
        <v>0.27500000000000002</v>
      </c>
      <c r="E401" s="324">
        <f>Лист1!H204</f>
        <v>0</v>
      </c>
      <c r="F401" s="305">
        <f t="shared" si="16"/>
        <v>0</v>
      </c>
      <c r="G401" s="160"/>
      <c r="H401" s="6"/>
      <c r="I401" s="6"/>
      <c r="J401" s="133"/>
      <c r="K401" s="108"/>
      <c r="L401" s="134"/>
    </row>
    <row r="402" spans="1:12" ht="15.75" hidden="1" x14ac:dyDescent="0.25">
      <c r="A402" s="118">
        <f ca="1">'патриотика0,3625'!A434</f>
        <v>0</v>
      </c>
      <c r="B402" s="78" t="s">
        <v>82</v>
      </c>
      <c r="C402" s="207"/>
      <c r="D402" s="161">
        <f>PRODUCT(Лист1!G205,$A$174)</f>
        <v>0.27500000000000002</v>
      </c>
      <c r="E402" s="324">
        <f>Лист1!H205</f>
        <v>0</v>
      </c>
      <c r="F402" s="305">
        <f t="shared" si="16"/>
        <v>0</v>
      </c>
      <c r="G402" s="160"/>
      <c r="H402" s="6"/>
      <c r="I402" s="6"/>
      <c r="J402" s="133"/>
      <c r="K402" s="108"/>
      <c r="L402" s="134"/>
    </row>
    <row r="403" spans="1:12" ht="15.75" hidden="1" x14ac:dyDescent="0.25">
      <c r="A403" s="118">
        <f ca="1">'патриотика0,3625'!A435</f>
        <v>0</v>
      </c>
      <c r="B403" s="78" t="s">
        <v>82</v>
      </c>
      <c r="C403" s="207"/>
      <c r="D403" s="161">
        <f>PRODUCT(Лист1!G206,$A$174)</f>
        <v>0.27500000000000002</v>
      </c>
      <c r="E403" s="324">
        <f>Лист1!H206</f>
        <v>0</v>
      </c>
      <c r="F403" s="305">
        <f t="shared" si="16"/>
        <v>0</v>
      </c>
      <c r="G403" s="160"/>
      <c r="H403" s="6"/>
      <c r="I403" s="6"/>
      <c r="J403" s="133"/>
      <c r="K403" s="108"/>
      <c r="L403" s="134"/>
    </row>
    <row r="404" spans="1:12" ht="15.75" hidden="1" x14ac:dyDescent="0.25">
      <c r="A404" s="118">
        <f ca="1">'патриотика0,3625'!A436</f>
        <v>0</v>
      </c>
      <c r="B404" s="78" t="s">
        <v>82</v>
      </c>
      <c r="C404" s="207"/>
      <c r="D404" s="161">
        <f>PRODUCT(Лист1!G207,$A$174)</f>
        <v>0.27500000000000002</v>
      </c>
      <c r="E404" s="324">
        <f>Лист1!H207</f>
        <v>0</v>
      </c>
      <c r="F404" s="305">
        <f t="shared" si="16"/>
        <v>0</v>
      </c>
      <c r="G404" s="160"/>
      <c r="H404" s="6"/>
      <c r="I404" s="6"/>
      <c r="J404" s="133"/>
      <c r="K404" s="108"/>
      <c r="L404" s="134"/>
    </row>
    <row r="405" spans="1:12" ht="15.75" hidden="1" x14ac:dyDescent="0.25">
      <c r="A405" s="118">
        <f ca="1">'патриотика0,3625'!A437</f>
        <v>0</v>
      </c>
      <c r="B405" s="78" t="s">
        <v>82</v>
      </c>
      <c r="C405" s="207"/>
      <c r="D405" s="161">
        <f>PRODUCT(Лист1!G208,$A$174)</f>
        <v>0.27500000000000002</v>
      </c>
      <c r="E405" s="324">
        <f>Лист1!H208</f>
        <v>0</v>
      </c>
      <c r="F405" s="305">
        <f t="shared" si="16"/>
        <v>0</v>
      </c>
      <c r="G405" s="160"/>
      <c r="H405" s="6"/>
      <c r="I405" s="6"/>
      <c r="J405" s="133"/>
      <c r="K405" s="108"/>
      <c r="L405" s="134"/>
    </row>
    <row r="406" spans="1:12" ht="15.75" hidden="1" x14ac:dyDescent="0.25">
      <c r="A406" s="118">
        <f ca="1">'патриотика0,3625'!A438</f>
        <v>0</v>
      </c>
      <c r="B406" s="78" t="s">
        <v>82</v>
      </c>
      <c r="C406" s="207"/>
      <c r="D406" s="161">
        <f>PRODUCT(Лист1!G209,$A$174)</f>
        <v>0.27500000000000002</v>
      </c>
      <c r="E406" s="324">
        <f>Лист1!H209</f>
        <v>0</v>
      </c>
      <c r="F406" s="305">
        <f t="shared" si="16"/>
        <v>0</v>
      </c>
      <c r="G406" s="160"/>
      <c r="H406" s="6"/>
      <c r="I406" s="6"/>
      <c r="J406" s="133"/>
      <c r="K406" s="108"/>
      <c r="L406" s="134"/>
    </row>
    <row r="407" spans="1:12" ht="15.75" hidden="1" x14ac:dyDescent="0.25">
      <c r="A407" s="118">
        <f ca="1">'патриотика0,3625'!A439</f>
        <v>0</v>
      </c>
      <c r="B407" s="78" t="s">
        <v>82</v>
      </c>
      <c r="C407" s="207"/>
      <c r="D407" s="161">
        <f>PRODUCT(Лист1!G210,$A$174)</f>
        <v>0.27500000000000002</v>
      </c>
      <c r="E407" s="324">
        <f>Лист1!H210</f>
        <v>0</v>
      </c>
      <c r="F407" s="305">
        <f t="shared" si="16"/>
        <v>0</v>
      </c>
      <c r="G407" s="160"/>
      <c r="H407" s="6"/>
      <c r="I407" s="6"/>
      <c r="J407" s="133"/>
      <c r="K407" s="108"/>
      <c r="L407" s="134"/>
    </row>
    <row r="408" spans="1:12" ht="15.75" hidden="1" x14ac:dyDescent="0.25">
      <c r="A408" s="118">
        <f ca="1">'патриотика0,3625'!A440</f>
        <v>0</v>
      </c>
      <c r="B408" s="78" t="s">
        <v>82</v>
      </c>
      <c r="C408" s="207"/>
      <c r="D408" s="161">
        <f>PRODUCT(Лист1!G211,$A$174)</f>
        <v>0.27500000000000002</v>
      </c>
      <c r="E408" s="324">
        <f>Лист1!H211</f>
        <v>0</v>
      </c>
      <c r="F408" s="305">
        <f t="shared" si="16"/>
        <v>0</v>
      </c>
      <c r="G408" s="160"/>
      <c r="H408" s="6"/>
      <c r="I408" s="6"/>
      <c r="J408" s="133"/>
      <c r="K408" s="108"/>
      <c r="L408" s="134"/>
    </row>
    <row r="409" spans="1:12" ht="15.75" hidden="1" x14ac:dyDescent="0.25">
      <c r="A409" s="118">
        <f ca="1">'патриотика0,3625'!A441</f>
        <v>0</v>
      </c>
      <c r="B409" s="78" t="s">
        <v>82</v>
      </c>
      <c r="C409" s="207"/>
      <c r="D409" s="161">
        <f>PRODUCT(Лист1!G212,$A$174)</f>
        <v>0.27500000000000002</v>
      </c>
      <c r="E409" s="324">
        <f>Лист1!H212</f>
        <v>0</v>
      </c>
      <c r="F409" s="305">
        <f t="shared" si="16"/>
        <v>0</v>
      </c>
      <c r="G409" s="160"/>
      <c r="H409" s="6"/>
      <c r="I409" s="6"/>
      <c r="J409" s="133"/>
      <c r="K409" s="108"/>
      <c r="L409" s="134"/>
    </row>
    <row r="410" spans="1:12" ht="15.75" hidden="1" x14ac:dyDescent="0.25">
      <c r="A410" s="118">
        <f ca="1">'патриотика0,3625'!A442</f>
        <v>0</v>
      </c>
      <c r="B410" s="78" t="s">
        <v>82</v>
      </c>
      <c r="C410" s="207"/>
      <c r="D410" s="161">
        <f>PRODUCT(Лист1!G213,$A$174)</f>
        <v>0.27500000000000002</v>
      </c>
      <c r="E410" s="324">
        <f>Лист1!H213</f>
        <v>0</v>
      </c>
      <c r="F410" s="305">
        <f t="shared" si="16"/>
        <v>0</v>
      </c>
      <c r="G410" s="160"/>
      <c r="H410" s="6"/>
      <c r="I410" s="6"/>
      <c r="J410" s="133"/>
      <c r="K410" s="108"/>
      <c r="L410" s="134"/>
    </row>
    <row r="411" spans="1:12" ht="15.75" hidden="1" x14ac:dyDescent="0.25">
      <c r="A411" s="118">
        <f ca="1">'патриотика0,3625'!A443</f>
        <v>0</v>
      </c>
      <c r="B411" s="78" t="s">
        <v>82</v>
      </c>
      <c r="C411" s="207"/>
      <c r="D411" s="161">
        <f>PRODUCT(Лист1!G214,$A$174)</f>
        <v>0.27500000000000002</v>
      </c>
      <c r="E411" s="324">
        <f>Лист1!H214</f>
        <v>0</v>
      </c>
      <c r="F411" s="305">
        <f t="shared" si="16"/>
        <v>0</v>
      </c>
      <c r="G411" s="160"/>
      <c r="H411" s="6"/>
      <c r="I411" s="6"/>
      <c r="J411" s="133"/>
      <c r="K411" s="108"/>
      <c r="L411" s="134"/>
    </row>
    <row r="412" spans="1:12" ht="15.75" hidden="1" x14ac:dyDescent="0.25">
      <c r="A412" s="118">
        <f ca="1">'патриотика0,3625'!A444</f>
        <v>0</v>
      </c>
      <c r="B412" s="78" t="s">
        <v>82</v>
      </c>
      <c r="C412" s="207"/>
      <c r="D412" s="161">
        <f>PRODUCT(Лист1!G215,$A$174)</f>
        <v>0.27500000000000002</v>
      </c>
      <c r="E412" s="324">
        <f>Лист1!H215</f>
        <v>0</v>
      </c>
      <c r="F412" s="305">
        <f t="shared" si="16"/>
        <v>0</v>
      </c>
      <c r="G412" s="160"/>
      <c r="H412" s="6"/>
      <c r="I412" s="6"/>
      <c r="J412" s="133"/>
      <c r="K412" s="108"/>
      <c r="L412" s="134"/>
    </row>
    <row r="413" spans="1:12" ht="15.75" hidden="1" x14ac:dyDescent="0.25">
      <c r="A413" s="118">
        <f ca="1">'патриотика0,3625'!A445</f>
        <v>0</v>
      </c>
      <c r="B413" s="78" t="s">
        <v>82</v>
      </c>
      <c r="C413" s="207"/>
      <c r="D413" s="161">
        <f>PRODUCT(Лист1!G216,$A$174)</f>
        <v>0.27500000000000002</v>
      </c>
      <c r="E413" s="324">
        <f>Лист1!H216</f>
        <v>0</v>
      </c>
      <c r="F413" s="305">
        <f t="shared" si="16"/>
        <v>0</v>
      </c>
      <c r="G413" s="160"/>
      <c r="H413" s="6"/>
      <c r="I413" s="6"/>
      <c r="J413" s="133"/>
      <c r="K413" s="108"/>
      <c r="L413" s="134"/>
    </row>
    <row r="414" spans="1:12" ht="15.75" hidden="1" x14ac:dyDescent="0.25">
      <c r="A414" s="118">
        <f ca="1">'патриотика0,3625'!A446</f>
        <v>0</v>
      </c>
      <c r="B414" s="78" t="s">
        <v>82</v>
      </c>
      <c r="C414" s="207"/>
      <c r="D414" s="161">
        <f>PRODUCT(Лист1!G217,$A$174)</f>
        <v>0.27500000000000002</v>
      </c>
      <c r="E414" s="324">
        <f>Лист1!H217</f>
        <v>0</v>
      </c>
      <c r="F414" s="305">
        <f t="shared" si="16"/>
        <v>0</v>
      </c>
      <c r="G414" s="160"/>
      <c r="H414" s="6"/>
      <c r="I414" s="6"/>
      <c r="J414" s="133"/>
      <c r="K414" s="108"/>
      <c r="L414" s="134"/>
    </row>
    <row r="415" spans="1:12" ht="15.75" hidden="1" x14ac:dyDescent="0.25">
      <c r="A415" s="118">
        <f ca="1">'патриотика0,3625'!A447</f>
        <v>0</v>
      </c>
      <c r="B415" s="78" t="s">
        <v>82</v>
      </c>
      <c r="C415" s="207"/>
      <c r="D415" s="161">
        <f>PRODUCT(Лист1!G218,$A$174)</f>
        <v>0.27500000000000002</v>
      </c>
      <c r="E415" s="324">
        <f>Лист1!H218</f>
        <v>0</v>
      </c>
      <c r="F415" s="305">
        <f t="shared" si="16"/>
        <v>0</v>
      </c>
      <c r="G415" s="160"/>
      <c r="H415" s="6"/>
      <c r="I415" s="6"/>
      <c r="J415" s="133"/>
      <c r="K415" s="108"/>
      <c r="L415" s="134"/>
    </row>
    <row r="416" spans="1:12" ht="15.75" hidden="1" x14ac:dyDescent="0.25">
      <c r="A416" s="118">
        <f ca="1">'патриотика0,3625'!A448</f>
        <v>0</v>
      </c>
      <c r="B416" s="78" t="s">
        <v>82</v>
      </c>
      <c r="C416" s="207"/>
      <c r="D416" s="161">
        <f>PRODUCT(Лист1!G219,$A$174)</f>
        <v>0.27500000000000002</v>
      </c>
      <c r="E416" s="324">
        <f>Лист1!H219</f>
        <v>0</v>
      </c>
      <c r="F416" s="305">
        <f t="shared" si="16"/>
        <v>0</v>
      </c>
      <c r="G416" s="160"/>
      <c r="H416" s="6"/>
      <c r="I416" s="6"/>
      <c r="J416" s="133"/>
      <c r="K416" s="108"/>
      <c r="L416" s="134"/>
    </row>
    <row r="417" spans="1:12" ht="15.75" hidden="1" x14ac:dyDescent="0.25">
      <c r="A417" s="118">
        <f ca="1">'патриотика0,3625'!A449</f>
        <v>0</v>
      </c>
      <c r="B417" s="78" t="s">
        <v>82</v>
      </c>
      <c r="C417" s="207"/>
      <c r="D417" s="161">
        <f>PRODUCT(Лист1!G220,$A$174)</f>
        <v>0.27500000000000002</v>
      </c>
      <c r="E417" s="324">
        <f>Лист1!H220</f>
        <v>0</v>
      </c>
      <c r="F417" s="305">
        <f t="shared" si="16"/>
        <v>0</v>
      </c>
      <c r="G417" s="160"/>
      <c r="H417" s="6"/>
      <c r="I417" s="6"/>
      <c r="J417" s="133"/>
      <c r="K417" s="108"/>
      <c r="L417" s="134"/>
    </row>
    <row r="418" spans="1:12" ht="15.75" hidden="1" x14ac:dyDescent="0.25">
      <c r="A418" s="118">
        <f ca="1">'патриотика0,3625'!A450</f>
        <v>0</v>
      </c>
      <c r="B418" s="78" t="s">
        <v>82</v>
      </c>
      <c r="C418" s="207"/>
      <c r="D418" s="161">
        <f>PRODUCT(Лист1!G221,$A$174)</f>
        <v>0.27500000000000002</v>
      </c>
      <c r="E418" s="324">
        <f>Лист1!H221</f>
        <v>0</v>
      </c>
      <c r="F418" s="305">
        <f t="shared" si="16"/>
        <v>0</v>
      </c>
      <c r="G418" s="160"/>
      <c r="H418" s="6"/>
      <c r="I418" s="6"/>
      <c r="J418" s="133"/>
      <c r="K418" s="108"/>
      <c r="L418" s="134"/>
    </row>
    <row r="419" spans="1:12" ht="15.75" hidden="1" x14ac:dyDescent="0.25">
      <c r="A419" s="118">
        <f ca="1">'патриотика0,3625'!A451</f>
        <v>0</v>
      </c>
      <c r="B419" s="78" t="s">
        <v>82</v>
      </c>
      <c r="C419" s="207"/>
      <c r="D419" s="161">
        <f>PRODUCT(Лист1!G222,$A$174)</f>
        <v>0.27500000000000002</v>
      </c>
      <c r="E419" s="324">
        <f>Лист1!H222</f>
        <v>0</v>
      </c>
      <c r="F419" s="305">
        <f t="shared" si="16"/>
        <v>0</v>
      </c>
      <c r="G419" s="160"/>
      <c r="H419" s="6"/>
      <c r="I419" s="6"/>
      <c r="J419" s="133"/>
      <c r="K419" s="108"/>
      <c r="L419" s="134"/>
    </row>
    <row r="420" spans="1:12" ht="15.75" hidden="1" x14ac:dyDescent="0.25">
      <c r="A420" s="118">
        <f ca="1">'патриотика0,3625'!A452</f>
        <v>0</v>
      </c>
      <c r="B420" s="78" t="s">
        <v>82</v>
      </c>
      <c r="C420" s="207"/>
      <c r="D420" s="161">
        <f>PRODUCT(Лист1!G223,$A$174)</f>
        <v>0.27500000000000002</v>
      </c>
      <c r="E420" s="324">
        <f>Лист1!H223</f>
        <v>0</v>
      </c>
      <c r="F420" s="305">
        <f t="shared" si="16"/>
        <v>0</v>
      </c>
      <c r="G420" s="160"/>
      <c r="H420" s="6"/>
      <c r="I420" s="6"/>
      <c r="J420" s="133"/>
      <c r="K420" s="108"/>
      <c r="L420" s="134"/>
    </row>
    <row r="421" spans="1:12" ht="15.75" hidden="1" x14ac:dyDescent="0.25">
      <c r="A421" s="118">
        <f ca="1">'патриотика0,3625'!A453</f>
        <v>0</v>
      </c>
      <c r="B421" s="78" t="s">
        <v>82</v>
      </c>
      <c r="C421" s="207"/>
      <c r="D421" s="161">
        <f>PRODUCT(Лист1!G224,$A$174)</f>
        <v>0.27500000000000002</v>
      </c>
      <c r="E421" s="324">
        <f>Лист1!H224</f>
        <v>0</v>
      </c>
      <c r="F421" s="305">
        <f t="shared" si="16"/>
        <v>0</v>
      </c>
      <c r="G421" s="160"/>
      <c r="H421" s="6"/>
      <c r="I421" s="6"/>
      <c r="J421" s="133"/>
      <c r="K421" s="108"/>
      <c r="L421" s="134"/>
    </row>
    <row r="422" spans="1:12" ht="15.75" hidden="1" x14ac:dyDescent="0.25">
      <c r="A422" s="118">
        <f ca="1">'патриотика0,3625'!A454</f>
        <v>0</v>
      </c>
      <c r="B422" s="78" t="s">
        <v>82</v>
      </c>
      <c r="C422" s="207"/>
      <c r="D422" s="161">
        <f>PRODUCT(Лист1!G225,$A$174)</f>
        <v>0.27500000000000002</v>
      </c>
      <c r="E422" s="324">
        <f>Лист1!H225</f>
        <v>0</v>
      </c>
      <c r="F422" s="305">
        <f t="shared" si="16"/>
        <v>0</v>
      </c>
      <c r="G422" s="160"/>
      <c r="H422" s="6"/>
      <c r="I422" s="6"/>
      <c r="J422" s="133"/>
      <c r="K422" s="108"/>
      <c r="L422" s="134"/>
    </row>
    <row r="423" spans="1:12" ht="15.75" hidden="1" x14ac:dyDescent="0.25">
      <c r="A423" s="118">
        <f ca="1">'патриотика0,3625'!A455</f>
        <v>0</v>
      </c>
      <c r="B423" s="78" t="s">
        <v>82</v>
      </c>
      <c r="C423" s="207"/>
      <c r="D423" s="161">
        <f>PRODUCT(Лист1!G226,$A$174)</f>
        <v>0.27500000000000002</v>
      </c>
      <c r="E423" s="324">
        <f>Лист1!H226</f>
        <v>0</v>
      </c>
      <c r="F423" s="305">
        <f t="shared" si="16"/>
        <v>0</v>
      </c>
      <c r="G423" s="160"/>
      <c r="H423" s="6"/>
      <c r="I423" s="6"/>
      <c r="J423" s="133"/>
      <c r="K423" s="108"/>
      <c r="L423" s="134"/>
    </row>
    <row r="424" spans="1:12" ht="18.75" x14ac:dyDescent="0.25">
      <c r="A424" s="633" t="s">
        <v>31</v>
      </c>
      <c r="B424" s="634"/>
      <c r="C424" s="634"/>
      <c r="D424" s="634"/>
      <c r="E424" s="635"/>
      <c r="F424" s="731">
        <f>SUM(F178:F423)</f>
        <v>225225</v>
      </c>
      <c r="G424" s="160"/>
      <c r="H424" s="6"/>
      <c r="I424" s="6"/>
    </row>
    <row r="425" spans="1:12" ht="15.75" x14ac:dyDescent="0.25">
      <c r="A425" s="6"/>
      <c r="B425" s="6"/>
      <c r="C425" s="6"/>
      <c r="D425" s="6"/>
      <c r="E425" s="160"/>
      <c r="F425" s="6"/>
      <c r="G425" s="160"/>
      <c r="H425" s="6"/>
      <c r="I425" s="6"/>
    </row>
    <row r="426" spans="1:12" ht="15.75" x14ac:dyDescent="0.25">
      <c r="A426" s="6"/>
      <c r="B426" s="6"/>
      <c r="C426" s="6"/>
      <c r="D426" s="6"/>
      <c r="E426" s="6"/>
      <c r="F426" s="6"/>
    </row>
  </sheetData>
  <autoFilter ref="A176:I339" xr:uid="{00000000-0009-0000-0000-000007000000}"/>
  <mergeCells count="143">
    <mergeCell ref="B35:C35"/>
    <mergeCell ref="A75:F75"/>
    <mergeCell ref="G46:G47"/>
    <mergeCell ref="A102:F102"/>
    <mergeCell ref="I78:I80"/>
    <mergeCell ref="A81:A82"/>
    <mergeCell ref="B81:B82"/>
    <mergeCell ref="D81:D82"/>
    <mergeCell ref="E81:E82"/>
    <mergeCell ref="F81:F82"/>
    <mergeCell ref="G81:G82"/>
    <mergeCell ref="I81:I82"/>
    <mergeCell ref="A88:F88"/>
    <mergeCell ref="D92:F92"/>
    <mergeCell ref="A43:F43"/>
    <mergeCell ref="A46:B47"/>
    <mergeCell ref="D46:D47"/>
    <mergeCell ref="A76:H76"/>
    <mergeCell ref="B78:B80"/>
    <mergeCell ref="D78:D80"/>
    <mergeCell ref="E78:F78"/>
    <mergeCell ref="G78:G80"/>
    <mergeCell ref="B41:C41"/>
    <mergeCell ref="B42:C42"/>
    <mergeCell ref="A4:E4"/>
    <mergeCell ref="A5:E5"/>
    <mergeCell ref="A6:E6"/>
    <mergeCell ref="A7:E7"/>
    <mergeCell ref="A16:F16"/>
    <mergeCell ref="A18:F18"/>
    <mergeCell ref="A19:B19"/>
    <mergeCell ref="D8:E8"/>
    <mergeCell ref="D9:E9"/>
    <mergeCell ref="D10:E10"/>
    <mergeCell ref="D11:E11"/>
    <mergeCell ref="D12:E12"/>
    <mergeCell ref="D14:E14"/>
    <mergeCell ref="A15:I15"/>
    <mergeCell ref="B32:C32"/>
    <mergeCell ref="B34:C34"/>
    <mergeCell ref="A58:B58"/>
    <mergeCell ref="A74:B74"/>
    <mergeCell ref="A28:H28"/>
    <mergeCell ref="A29:A31"/>
    <mergeCell ref="B29:C31"/>
    <mergeCell ref="D29:H29"/>
    <mergeCell ref="D30:D31"/>
    <mergeCell ref="E30:E31"/>
    <mergeCell ref="F30:F31"/>
    <mergeCell ref="G30:G31"/>
    <mergeCell ref="H30:H31"/>
    <mergeCell ref="G56:G57"/>
    <mergeCell ref="A36:H36"/>
    <mergeCell ref="A37:A39"/>
    <mergeCell ref="B37:C39"/>
    <mergeCell ref="D37:E37"/>
    <mergeCell ref="D38:D39"/>
    <mergeCell ref="E38:E39"/>
    <mergeCell ref="F38:F39"/>
    <mergeCell ref="B40:C40"/>
    <mergeCell ref="A49:B49"/>
    <mergeCell ref="A125:B125"/>
    <mergeCell ref="A104:A105"/>
    <mergeCell ref="B104:B105"/>
    <mergeCell ref="B95:C95"/>
    <mergeCell ref="A91:H91"/>
    <mergeCell ref="A92:A94"/>
    <mergeCell ref="B92:C94"/>
    <mergeCell ref="D93:D94"/>
    <mergeCell ref="E93:E94"/>
    <mergeCell ref="F93:F94"/>
    <mergeCell ref="A50:B50"/>
    <mergeCell ref="A51:B51"/>
    <mergeCell ref="A53:B53"/>
    <mergeCell ref="A54:F54"/>
    <mergeCell ref="A56:B57"/>
    <mergeCell ref="D104:D105"/>
    <mergeCell ref="E104:E105"/>
    <mergeCell ref="F104:F105"/>
    <mergeCell ref="A129:F129"/>
    <mergeCell ref="A131:A132"/>
    <mergeCell ref="B131:B132"/>
    <mergeCell ref="D131:D132"/>
    <mergeCell ref="E131:E132"/>
    <mergeCell ref="A119:F119"/>
    <mergeCell ref="E122:E123"/>
    <mergeCell ref="F122:F123"/>
    <mergeCell ref="G142:G143"/>
    <mergeCell ref="A147:F147"/>
    <mergeCell ref="A148:F148"/>
    <mergeCell ref="A150:A151"/>
    <mergeCell ref="B150:B151"/>
    <mergeCell ref="D150:D151"/>
    <mergeCell ref="F131:F132"/>
    <mergeCell ref="A113:E113"/>
    <mergeCell ref="E150:E151"/>
    <mergeCell ref="F150:F151"/>
    <mergeCell ref="A142:A143"/>
    <mergeCell ref="B142:B143"/>
    <mergeCell ref="D142:D143"/>
    <mergeCell ref="E142:E143"/>
    <mergeCell ref="F142:F143"/>
    <mergeCell ref="A126:B126"/>
    <mergeCell ref="A127:B127"/>
    <mergeCell ref="A128:B128"/>
    <mergeCell ref="A140:F140"/>
    <mergeCell ref="G131:G132"/>
    <mergeCell ref="A122:B123"/>
    <mergeCell ref="D122:D123"/>
    <mergeCell ref="G122:G123"/>
    <mergeCell ref="A124:B124"/>
    <mergeCell ref="A424:E424"/>
    <mergeCell ref="A139:F139"/>
    <mergeCell ref="A172:E172"/>
    <mergeCell ref="A173:F173"/>
    <mergeCell ref="A174:F174"/>
    <mergeCell ref="A175:A176"/>
    <mergeCell ref="B175:B176"/>
    <mergeCell ref="D175:D176"/>
    <mergeCell ref="E175:E176"/>
    <mergeCell ref="F175:F176"/>
    <mergeCell ref="A1:I1"/>
    <mergeCell ref="E46:E47"/>
    <mergeCell ref="F46:F47"/>
    <mergeCell ref="B3:I3"/>
    <mergeCell ref="G20:G22"/>
    <mergeCell ref="I20:I22"/>
    <mergeCell ref="A23:A24"/>
    <mergeCell ref="B23:B24"/>
    <mergeCell ref="D23:D24"/>
    <mergeCell ref="E23:E24"/>
    <mergeCell ref="F23:F24"/>
    <mergeCell ref="G23:G24"/>
    <mergeCell ref="I23:I24"/>
    <mergeCell ref="A20:A22"/>
    <mergeCell ref="B20:B22"/>
    <mergeCell ref="D20:D22"/>
    <mergeCell ref="E20:F20"/>
    <mergeCell ref="F21:F22"/>
    <mergeCell ref="A48:B48"/>
    <mergeCell ref="D56:D57"/>
    <mergeCell ref="E56:E57"/>
    <mergeCell ref="F56:F57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2" manualBreakCount="2">
    <brk id="139" max="8" man="1"/>
    <brk id="240" max="8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15" t="s">
        <v>69</v>
      </c>
      <c r="B1" s="715"/>
      <c r="C1" s="715"/>
      <c r="D1" s="715"/>
      <c r="E1" s="715"/>
      <c r="F1" s="715"/>
      <c r="G1" s="25"/>
      <c r="H1" s="25"/>
    </row>
    <row r="2" spans="1:9" ht="15.75" x14ac:dyDescent="0.25">
      <c r="A2" s="12"/>
      <c r="B2" s="12"/>
      <c r="C2" s="12"/>
      <c r="D2" s="12"/>
      <c r="E2" s="12"/>
      <c r="F2" s="12"/>
      <c r="G2" s="12"/>
      <c r="H2" s="12"/>
    </row>
    <row r="3" spans="1:9" ht="47.25" x14ac:dyDescent="0.25">
      <c r="A3" s="13" t="s">
        <v>58</v>
      </c>
      <c r="B3" s="14" t="s">
        <v>2</v>
      </c>
      <c r="C3" s="14" t="s">
        <v>59</v>
      </c>
      <c r="D3" s="14" t="s">
        <v>60</v>
      </c>
      <c r="E3" s="13" t="s">
        <v>61</v>
      </c>
      <c r="F3" s="14" t="s">
        <v>62</v>
      </c>
      <c r="G3" s="13" t="s">
        <v>63</v>
      </c>
      <c r="H3" s="13" t="s">
        <v>64</v>
      </c>
      <c r="I3" s="24" t="s">
        <v>65</v>
      </c>
    </row>
    <row r="4" spans="1:9" ht="15.75" x14ac:dyDescent="0.25">
      <c r="A4" s="15" t="s">
        <v>70</v>
      </c>
      <c r="B4" s="16"/>
      <c r="C4" s="17"/>
      <c r="D4" s="17"/>
      <c r="E4" s="18"/>
      <c r="F4" s="19"/>
      <c r="G4" s="18"/>
      <c r="H4" s="18"/>
    </row>
    <row r="5" spans="1:9" ht="15.75" x14ac:dyDescent="0.25">
      <c r="A5" s="11" t="str">
        <f>[2]Лист1!D15</f>
        <v>Заведуюший</v>
      </c>
      <c r="B5" s="20">
        <f>[2]Лист1!E15</f>
        <v>1</v>
      </c>
      <c r="C5" s="20">
        <f>[2]Лист1!AD15</f>
        <v>86169</v>
      </c>
      <c r="D5" s="20">
        <f>B5*C5</f>
        <v>86169</v>
      </c>
      <c r="E5" s="21">
        <f>D5*2*0.2</f>
        <v>34467.599999999999</v>
      </c>
      <c r="F5" s="22">
        <f>E5+C5*12</f>
        <v>1068495.6000000001</v>
      </c>
      <c r="G5" s="21">
        <f>F5*30.2%</f>
        <v>322685.67120000004</v>
      </c>
      <c r="H5" s="21">
        <f>F5+G5</f>
        <v>1391181.2712000001</v>
      </c>
      <c r="I5" s="23">
        <f>F5/12/B5</f>
        <v>89041.3</v>
      </c>
    </row>
    <row r="6" spans="1:9" ht="15.75" x14ac:dyDescent="0.25">
      <c r="A6" s="11" t="str">
        <f>[2]Лист1!D16</f>
        <v>Ведущий специалист по работе с молодежью</v>
      </c>
      <c r="B6" s="20">
        <f>[2]Лист1!E16</f>
        <v>1</v>
      </c>
      <c r="C6" s="20">
        <f>[2]Лист1!AD16</f>
        <v>36443</v>
      </c>
      <c r="D6" s="20">
        <f t="shared" ref="D6:D11" si="0">B6*C6</f>
        <v>36443</v>
      </c>
      <c r="E6" s="21">
        <f t="shared" ref="E6" si="1">D6*2*0.2</f>
        <v>14577.2</v>
      </c>
      <c r="F6" s="22">
        <f>E6+C6*12</f>
        <v>451893.2</v>
      </c>
      <c r="G6" s="21">
        <f t="shared" ref="G6:G11" si="2">F6*30.2%</f>
        <v>136471.7464</v>
      </c>
      <c r="H6" s="21">
        <f t="shared" ref="H6:H11" si="3">F6+G6</f>
        <v>588364.94640000002</v>
      </c>
      <c r="I6" s="23">
        <f t="shared" ref="I6:I10" si="4">F6/12/B6</f>
        <v>37657.76666666667</v>
      </c>
    </row>
    <row r="7" spans="1:9" ht="15.75" x14ac:dyDescent="0.25">
      <c r="A7" s="11" t="str">
        <f>[2]Лист1!D17</f>
        <v>Специалист по работе с молодежью, 1 кв. уровень</v>
      </c>
      <c r="B7" s="20">
        <f>[2]Лист1!E17</f>
        <v>4.5999999999999996</v>
      </c>
      <c r="C7" s="20">
        <f>[2]Лист1!AD17</f>
        <v>32495</v>
      </c>
      <c r="D7" s="20">
        <f t="shared" si="0"/>
        <v>149477</v>
      </c>
      <c r="E7" s="21">
        <f>D7*1.5*0.2</f>
        <v>44843.100000000006</v>
      </c>
      <c r="F7" s="22">
        <f>E7+D7*12</f>
        <v>1838567.1</v>
      </c>
      <c r="G7" s="21">
        <f t="shared" si="2"/>
        <v>555247.26419999998</v>
      </c>
      <c r="H7" s="21">
        <f t="shared" si="3"/>
        <v>2393814.3642000002</v>
      </c>
      <c r="I7" s="23">
        <f t="shared" si="4"/>
        <v>33307.375000000007</v>
      </c>
    </row>
    <row r="8" spans="1:9" ht="15.75" x14ac:dyDescent="0.25">
      <c r="A8" s="11" t="str">
        <f>[2]Лист1!D18</f>
        <v>Водитель автомобиля, 1 кв. уровень</v>
      </c>
      <c r="B8" s="20">
        <f>[2]Лист1!E18</f>
        <v>1</v>
      </c>
      <c r="C8" s="20">
        <f>[2]Лист1!AD18</f>
        <v>23375</v>
      </c>
      <c r="D8" s="20">
        <f t="shared" si="0"/>
        <v>23375</v>
      </c>
      <c r="E8" s="21">
        <f>D8*1.5</f>
        <v>35062.5</v>
      </c>
      <c r="F8" s="22">
        <f t="shared" ref="F8:F10" si="5">E8+C8*12</f>
        <v>315562.5</v>
      </c>
      <c r="G8" s="21">
        <f t="shared" si="2"/>
        <v>95299.875</v>
      </c>
      <c r="H8" s="21">
        <f t="shared" si="3"/>
        <v>410862.375</v>
      </c>
      <c r="I8" s="23">
        <f t="shared" si="4"/>
        <v>26296.875</v>
      </c>
    </row>
    <row r="9" spans="1:9" ht="15.75" x14ac:dyDescent="0.25">
      <c r="A9" s="11" t="str">
        <f>[2]Лист1!D19</f>
        <v>Рабочий по комплексному обслуживанию здания</v>
      </c>
      <c r="B9" s="20">
        <f>[2]Лист1!E19</f>
        <v>0.5</v>
      </c>
      <c r="C9" s="20">
        <f>[2]Лист1!AD19</f>
        <v>20711</v>
      </c>
      <c r="D9" s="20">
        <f t="shared" si="0"/>
        <v>10355.5</v>
      </c>
      <c r="E9" s="21">
        <f>D9*1.5</f>
        <v>15533.25</v>
      </c>
      <c r="F9" s="22">
        <f t="shared" si="5"/>
        <v>264065.25</v>
      </c>
      <c r="G9" s="21">
        <f t="shared" si="2"/>
        <v>79747.705499999996</v>
      </c>
      <c r="H9" s="21">
        <f t="shared" si="3"/>
        <v>343812.95549999998</v>
      </c>
      <c r="I9" s="23">
        <f>F9/12*B9</f>
        <v>11002.71875</v>
      </c>
    </row>
    <row r="10" spans="1:9" ht="15.75" x14ac:dyDescent="0.25">
      <c r="A10" s="11" t="str">
        <f>[2]Лист1!D20</f>
        <v>Уборщик служебных помещений, 1 кв. уровень</v>
      </c>
      <c r="B10" s="20">
        <f>[2]Лист1!E20</f>
        <v>1</v>
      </c>
      <c r="C10" s="20">
        <f>[2]Лист1!AD20</f>
        <v>17458</v>
      </c>
      <c r="D10" s="20">
        <f t="shared" si="0"/>
        <v>17458</v>
      </c>
      <c r="E10" s="21">
        <f>D10*1.5</f>
        <v>26187</v>
      </c>
      <c r="F10" s="22">
        <f t="shared" si="5"/>
        <v>235683</v>
      </c>
      <c r="G10" s="21">
        <f t="shared" si="2"/>
        <v>71176.266000000003</v>
      </c>
      <c r="H10" s="21">
        <f t="shared" si="3"/>
        <v>306859.266</v>
      </c>
      <c r="I10" s="23">
        <f t="shared" si="4"/>
        <v>19640.25</v>
      </c>
    </row>
    <row r="11" spans="1:9" ht="15.75" x14ac:dyDescent="0.25">
      <c r="A11" s="11" t="str">
        <f>[2]Лист1!D21</f>
        <v xml:space="preserve">Сторож, 1 кв. уровень </v>
      </c>
      <c r="B11" s="20">
        <f>[2]Лист1!E21</f>
        <v>3</v>
      </c>
      <c r="C11" s="20">
        <f>[2]Лист1!AD21</f>
        <v>19510</v>
      </c>
      <c r="D11" s="20">
        <f t="shared" si="0"/>
        <v>58530</v>
      </c>
      <c r="E11" s="21">
        <f>D11*1.5</f>
        <v>87795</v>
      </c>
      <c r="F11" s="22">
        <f>E11+D11*12</f>
        <v>790155</v>
      </c>
      <c r="G11" s="21">
        <f t="shared" si="2"/>
        <v>238626.81</v>
      </c>
      <c r="H11" s="21">
        <f t="shared" si="3"/>
        <v>1028781.81</v>
      </c>
      <c r="I11" s="23">
        <f>F11/12/B11</f>
        <v>21948.75</v>
      </c>
    </row>
    <row r="12" spans="1:9" ht="15.75" x14ac:dyDescent="0.25">
      <c r="A12" s="11">
        <f>[2]Лист1!D22</f>
        <v>19510</v>
      </c>
      <c r="B12" s="27">
        <f>[2]Лист1!E22</f>
        <v>12.1</v>
      </c>
      <c r="C12" s="27">
        <f>[2]Лист1!AD22</f>
        <v>236161</v>
      </c>
      <c r="D12" s="28">
        <f>SUM(D5:D11)</f>
        <v>381807.5</v>
      </c>
      <c r="E12" s="29">
        <f>SUM(E5:E11)</f>
        <v>258465.65000000002</v>
      </c>
      <c r="F12" s="30">
        <f>SUM(F5:F11)</f>
        <v>4964421.6500000004</v>
      </c>
      <c r="G12" s="31">
        <f>SUM(G5:G11)</f>
        <v>1499255.3382999999</v>
      </c>
      <c r="H12" s="31">
        <f>SUM(H5:H11)</f>
        <v>6463676.9883000012</v>
      </c>
      <c r="I12" s="23">
        <f t="shared" ref="I12" si="6">F12/12</f>
        <v>413701.8041666667</v>
      </c>
    </row>
    <row r="13" spans="1:9" x14ac:dyDescent="0.25">
      <c r="B13" s="23"/>
      <c r="C13" s="23"/>
      <c r="E13" s="23"/>
      <c r="F13" s="23"/>
      <c r="G13" s="23"/>
      <c r="H13" s="23"/>
    </row>
    <row r="14" spans="1:9" x14ac:dyDescent="0.25">
      <c r="F14" s="32">
        <v>4211572.09</v>
      </c>
    </row>
    <row r="15" spans="1:9" x14ac:dyDescent="0.25">
      <c r="C15">
        <f>54798.42/3</f>
        <v>18266.14</v>
      </c>
      <c r="D15" s="23">
        <f>SUM(D5:D12)</f>
        <v>763615</v>
      </c>
    </row>
    <row r="17" spans="1:9" x14ac:dyDescent="0.25">
      <c r="H17">
        <v>5210090.78</v>
      </c>
      <c r="I17" t="s">
        <v>71</v>
      </c>
    </row>
    <row r="18" spans="1:9" x14ac:dyDescent="0.25">
      <c r="B18">
        <v>131569.758</v>
      </c>
      <c r="E18" t="s">
        <v>72</v>
      </c>
      <c r="F18" s="1">
        <v>63000</v>
      </c>
      <c r="H18">
        <v>277896</v>
      </c>
      <c r="I18" s="33" t="s">
        <v>73</v>
      </c>
    </row>
    <row r="19" spans="1:9" x14ac:dyDescent="0.25">
      <c r="E19" t="s">
        <v>74</v>
      </c>
      <c r="F19" s="1">
        <v>86158</v>
      </c>
      <c r="I19" t="s">
        <v>75</v>
      </c>
    </row>
    <row r="20" spans="1:9" x14ac:dyDescent="0.25">
      <c r="E20" t="s">
        <v>76</v>
      </c>
      <c r="F20" s="1">
        <f>F19-F18</f>
        <v>23158</v>
      </c>
      <c r="H20" s="26">
        <f>H17+H18+H19</f>
        <v>5487986.7800000003</v>
      </c>
      <c r="I20" t="s">
        <v>55</v>
      </c>
    </row>
    <row r="21" spans="1:9" x14ac:dyDescent="0.25">
      <c r="E21" t="s">
        <v>77</v>
      </c>
      <c r="F21" s="1">
        <f>F20*12</f>
        <v>277896</v>
      </c>
    </row>
    <row r="22" spans="1:9" x14ac:dyDescent="0.25">
      <c r="A22" s="34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инновации+добровольчество0,3625</vt:lpstr>
      <vt:lpstr>Лист1</vt:lpstr>
      <vt:lpstr>натур показатели патриотика</vt:lpstr>
      <vt:lpstr>патриотика0,3625</vt:lpstr>
      <vt:lpstr>натур показатели таланты+инициа</vt:lpstr>
      <vt:lpstr>таланты+инициативы0,275</vt:lpstr>
      <vt:lpstr>Лист3</vt:lpstr>
      <vt:lpstr>затраты!Область_печати</vt:lpstr>
      <vt:lpstr>'инновации+добровольчество0,3625'!Область_печати</vt:lpstr>
      <vt:lpstr>'патриотика0,3625'!Область_печати</vt:lpstr>
      <vt:lpstr>'таланты+инициативы0,275'!Область_печати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2024-01-05T09:43:25Z</dcterms:modified>
</cp:coreProperties>
</file>